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440" windowHeight="7992" activeTab="4"/>
  </bookViews>
  <sheets>
    <sheet name="1" sheetId="13" r:id="rId1"/>
    <sheet name="2" sheetId="11" r:id="rId2"/>
    <sheet name="3" sheetId="12" r:id="rId3"/>
    <sheet name="4" sheetId="10" r:id="rId4"/>
    <sheet name="5" sheetId="7" r:id="rId5"/>
    <sheet name="6" sheetId="8" r:id="rId6"/>
  </sheets>
  <definedNames>
    <definedName name="_xlnm.Print_Area" localSheetId="2">'3'!$A$1:$N$14</definedName>
    <definedName name="_xlnm.Print_Area" localSheetId="4">'5'!$A$1:$U$58</definedName>
    <definedName name="_xlnm.Print_Area" localSheetId="5">'6'!$A$1:$N$46</definedName>
  </definedNames>
  <calcPr calcId="124519"/>
</workbook>
</file>

<file path=xl/calcChain.xml><?xml version="1.0" encoding="utf-8"?>
<calcChain xmlns="http://schemas.openxmlformats.org/spreadsheetml/2006/main">
  <c r="H20" i="13"/>
  <c r="H19"/>
  <c r="F20"/>
  <c r="N20"/>
  <c r="O20"/>
  <c r="P20"/>
  <c r="M20"/>
  <c r="L20"/>
  <c r="L19"/>
  <c r="K20"/>
  <c r="K19"/>
  <c r="J20"/>
  <c r="P16" l="1"/>
  <c r="O16"/>
  <c r="N16"/>
  <c r="M16"/>
  <c r="L16"/>
  <c r="L33"/>
  <c r="L32"/>
  <c r="L31"/>
  <c r="K33" i="8"/>
  <c r="L33"/>
  <c r="N33"/>
  <c r="N31" s="1"/>
  <c r="N30" s="1"/>
  <c r="M33"/>
  <c r="Q42" i="7"/>
  <c r="U54"/>
  <c r="U53" s="1"/>
  <c r="N41" i="8" s="1"/>
  <c r="N39" s="1"/>
  <c r="N38" s="1"/>
  <c r="U47" i="7"/>
  <c r="U42"/>
  <c r="U37"/>
  <c r="U30"/>
  <c r="U26"/>
  <c r="U19"/>
  <c r="T54"/>
  <c r="T53" s="1"/>
  <c r="M41" i="8" s="1"/>
  <c r="M39" s="1"/>
  <c r="M38" s="1"/>
  <c r="T47" i="7"/>
  <c r="T42"/>
  <c r="T37"/>
  <c r="T30"/>
  <c r="T26"/>
  <c r="T19"/>
  <c r="M11" i="10"/>
  <c r="N11"/>
  <c r="O11" s="1"/>
  <c r="L11"/>
  <c r="O14"/>
  <c r="N14"/>
  <c r="O42" i="7"/>
  <c r="N42"/>
  <c r="M42"/>
  <c r="S42"/>
  <c r="R42"/>
  <c r="P42"/>
  <c r="U18" l="1"/>
  <c r="U15" s="1"/>
  <c r="U13" s="1"/>
  <c r="T18"/>
  <c r="M31" i="8"/>
  <c r="M30" s="1"/>
  <c r="L31"/>
  <c r="L30" s="1"/>
  <c r="K31"/>
  <c r="K30" s="1"/>
  <c r="R54" i="7"/>
  <c r="R53" s="1"/>
  <c r="K41" i="8" s="1"/>
  <c r="R47" i="7"/>
  <c r="R37"/>
  <c r="R30"/>
  <c r="R26"/>
  <c r="R19"/>
  <c r="M14" i="10"/>
  <c r="L14"/>
  <c r="R18" i="7" l="1"/>
  <c r="K25" i="8" s="1"/>
  <c r="K23" s="1"/>
  <c r="K22" s="1"/>
  <c r="U16" i="7"/>
  <c r="N25" i="8" s="1"/>
  <c r="T15" i="7"/>
  <c r="T13" s="1"/>
  <c r="T16"/>
  <c r="M25" i="8" s="1"/>
  <c r="K39"/>
  <c r="K38" s="1"/>
  <c r="N17" l="1"/>
  <c r="N15" s="1"/>
  <c r="N14" s="1"/>
  <c r="N23"/>
  <c r="N22" s="1"/>
  <c r="M23"/>
  <c r="M22" s="1"/>
  <c r="M17"/>
  <c r="M15" s="1"/>
  <c r="M14" s="1"/>
  <c r="R15" i="7"/>
  <c r="R13" s="1"/>
  <c r="R16"/>
  <c r="K17" i="8"/>
  <c r="K15" s="1"/>
  <c r="K14" s="1"/>
  <c r="Q54" i="7"/>
  <c r="Q53" s="1"/>
  <c r="J41" i="8" s="1"/>
  <c r="Q47" i="7"/>
  <c r="J33" i="8" s="1"/>
  <c r="Q37" i="7"/>
  <c r="Q19"/>
  <c r="Q26"/>
  <c r="J39" i="8" l="1"/>
  <c r="J31"/>
  <c r="Q18" i="7"/>
  <c r="K14" i="10"/>
  <c r="J14"/>
  <c r="J38" i="8" l="1"/>
  <c r="J30"/>
  <c r="N30" i="7"/>
  <c r="O30"/>
  <c r="P30"/>
  <c r="Q30"/>
  <c r="S30"/>
  <c r="Q15" l="1"/>
  <c r="Q13" s="1"/>
  <c r="J25" i="8"/>
  <c r="Q16" i="7"/>
  <c r="M55"/>
  <c r="M52"/>
  <c r="J23" i="8" l="1"/>
  <c r="J22" s="1"/>
  <c r="J17"/>
  <c r="J15" s="1"/>
  <c r="J14" s="1"/>
  <c r="M48" i="7" l="1"/>
  <c r="M47" s="1"/>
  <c r="F33" i="8" s="1"/>
  <c r="M43" i="7"/>
  <c r="M54"/>
  <c r="M53" s="1"/>
  <c r="F41" i="8" s="1"/>
  <c r="S54" i="7"/>
  <c r="S53" s="1"/>
  <c r="L41" i="8" s="1"/>
  <c r="P54" i="7"/>
  <c r="P53" s="1"/>
  <c r="I41" i="8" s="1"/>
  <c r="I39" s="1"/>
  <c r="I38" s="1"/>
  <c r="O54" i="7"/>
  <c r="O53" s="1"/>
  <c r="H41" i="8" s="1"/>
  <c r="H39" s="1"/>
  <c r="H38" s="1"/>
  <c r="N54" i="7"/>
  <c r="N53" s="1"/>
  <c r="G41" i="8" s="1"/>
  <c r="G39" s="1"/>
  <c r="G38" s="1"/>
  <c r="S47" i="7"/>
  <c r="P47"/>
  <c r="I33" i="8" s="1"/>
  <c r="I31" s="1"/>
  <c r="I30" s="1"/>
  <c r="O47" i="7"/>
  <c r="H33" i="8" s="1"/>
  <c r="H31" s="1"/>
  <c r="H30" s="1"/>
  <c r="N47" i="7"/>
  <c r="G33" i="8" s="1"/>
  <c r="G31" s="1"/>
  <c r="G30" s="1"/>
  <c r="S37" i="7"/>
  <c r="P37"/>
  <c r="P18" s="1"/>
  <c r="O37"/>
  <c r="N37"/>
  <c r="M37"/>
  <c r="M30"/>
  <c r="S26"/>
  <c r="P26"/>
  <c r="O26"/>
  <c r="N26"/>
  <c r="M26"/>
  <c r="S19"/>
  <c r="P19"/>
  <c r="O19"/>
  <c r="N19"/>
  <c r="M19"/>
  <c r="E33" i="8" l="1"/>
  <c r="E41"/>
  <c r="S18" i="7"/>
  <c r="S16" s="1"/>
  <c r="L25" i="8" s="1"/>
  <c r="L39"/>
  <c r="L38" s="1"/>
  <c r="F39"/>
  <c r="F31"/>
  <c r="M18" i="7"/>
  <c r="F25" i="8" s="1"/>
  <c r="O18" i="7"/>
  <c r="N18"/>
  <c r="F38" i="8" l="1"/>
  <c r="E38" s="1"/>
  <c r="E39"/>
  <c r="F30"/>
  <c r="E30" s="1"/>
  <c r="E31"/>
  <c r="L23"/>
  <c r="L22" s="1"/>
  <c r="L17"/>
  <c r="L15" s="1"/>
  <c r="L14" s="1"/>
  <c r="N15" i="7"/>
  <c r="N13" s="1"/>
  <c r="G25" i="8"/>
  <c r="P15" i="7"/>
  <c r="P13" s="1"/>
  <c r="I25" i="8"/>
  <c r="E25" s="1"/>
  <c r="S15" i="7"/>
  <c r="S13" s="1"/>
  <c r="M16"/>
  <c r="F23" i="8"/>
  <c r="F22" s="1"/>
  <c r="F17"/>
  <c r="O15" i="7"/>
  <c r="O13" s="1"/>
  <c r="H25" i="8"/>
  <c r="M15" i="7"/>
  <c r="M13" s="1"/>
  <c r="P16"/>
  <c r="O16"/>
  <c r="N16"/>
  <c r="F15" i="8" l="1"/>
  <c r="F14" s="1"/>
  <c r="I23"/>
  <c r="I17"/>
  <c r="G17"/>
  <c r="G15" s="1"/>
  <c r="G14" s="1"/>
  <c r="G23"/>
  <c r="G22" s="1"/>
  <c r="H23"/>
  <c r="H22" s="1"/>
  <c r="H17"/>
  <c r="H15" s="1"/>
  <c r="H14" s="1"/>
  <c r="I22" l="1"/>
  <c r="E22" s="1"/>
  <c r="E23"/>
  <c r="I15"/>
  <c r="I14" s="1"/>
  <c r="E17"/>
  <c r="E15" s="1"/>
  <c r="E14" s="1"/>
</calcChain>
</file>

<file path=xl/sharedStrings.xml><?xml version="1.0" encoding="utf-8"?>
<sst xmlns="http://schemas.openxmlformats.org/spreadsheetml/2006/main" count="673" uniqueCount="233">
  <si>
    <t>Код аналитической программной классификации</t>
  </si>
  <si>
    <t>МП</t>
  </si>
  <si>
    <t>Пп</t>
  </si>
  <si>
    <t>ОМ</t>
  </si>
  <si>
    <t>М</t>
  </si>
  <si>
    <t>06</t>
  </si>
  <si>
    <t>2024 год</t>
  </si>
  <si>
    <t>2023 год</t>
  </si>
  <si>
    <t>2022 год</t>
  </si>
  <si>
    <t>2021 год</t>
  </si>
  <si>
    <t>2020 год</t>
  </si>
  <si>
    <t>ГРБС</t>
  </si>
  <si>
    <t>Ресурсное обеспечение реализации муниципальной программы за счет средств бюджета муниципального образования</t>
  </si>
  <si>
    <t>«Город Воткинск»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</si>
  <si>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</si>
  <si>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</si>
  <si>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</si>
  <si>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</si>
  <si>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И</t>
  </si>
  <si>
    <t>Рз</t>
  </si>
  <si>
    <t>Пр</t>
  </si>
  <si>
    <t>ЦС</t>
  </si>
  <si>
    <t>ВР</t>
  </si>
  <si>
    <t>Всего</t>
  </si>
  <si>
    <t>Развитие гражданской обороны, системы предупреждения и ликвидации последствий чрезвычайных ситуаций, реализация мер пожарной безопасности</t>
  </si>
  <si>
    <t>Прогнозная (справочная) оценка ресурсного обеспечения реализации муниципальной программы</t>
  </si>
  <si>
    <t>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</si>
  <si>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</si>
  <si>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</si>
  <si>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</si>
  <si>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</si>
  <si>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r>
      <t xml:space="preserve">Всего </t>
    </r>
    <r>
      <rPr>
        <sz val="8.5"/>
        <color theme="1"/>
        <rFont val="Times New Roman"/>
        <family val="1"/>
        <charset val="204"/>
      </rPr>
      <t>(1+2+3)</t>
    </r>
  </si>
  <si>
    <t>1) бюджет муниципального образования</t>
  </si>
  <si>
    <t>в том числе:</t>
  </si>
  <si>
    <t>собственные средства бюджета муниципального образования</t>
  </si>
  <si>
    <t>средства бюджета Удмуртской Республики</t>
  </si>
  <si>
    <t>средства бюджета Российской Федерации</t>
  </si>
  <si>
    <t>2)  средства бюджетов других уровней бюджетной системы Российской Федерации, планируемые к привлечению</t>
  </si>
  <si>
    <t>3) иные источники</t>
  </si>
  <si>
    <t>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государственной/муниципальной собственности, а также объектов жилого сектора, расположенных на территории МО "Город Воткинск".</t>
  </si>
  <si>
    <t>Организация мероприятия по мерам пожарной безопасности среди населения МО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</si>
  <si>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Управление ГО и ЧС</t>
  </si>
  <si>
    <t>Эксплуатация, обслуживание и развитие аппаратно-программного комплекса "Безопасный город".</t>
  </si>
  <si>
    <t>Обеспечение сохранности имущества гражданской обороны</t>
  </si>
  <si>
    <t>Доукомплектование и содержание имущества оперативной группы города Воткинска</t>
  </si>
  <si>
    <t>Организация работ по поддержанию в готовности ЗС ГО для укрытия руководящего состава Администрации города</t>
  </si>
  <si>
    <t>Поддержание в готовности, развитие комплексной системы экстренного оповещения населения (КСОН), попадающего в зону катастрофического затопления при порыве или экстренной сработки гидротехнического сооружения на плотине Воткинского пруда.</t>
  </si>
  <si>
    <t>Поддержание в готовности автоматизированного рабочего места АСЦО (в т.ч. АСЦО, ОКСИОН, КСОН, «Рупор»).</t>
  </si>
  <si>
    <t>Гражданская оборона в городе Воткинск</t>
  </si>
  <si>
    <t>Техническое обслуживание, содержание и модернизация оборудования единой дежурно-диспетчерской службы</t>
  </si>
  <si>
    <t>Обслуживание и содержание в рабочем состоянии прямых линий связи между оперативным дежурным ЕДДС и дежурно-диспетчерскими службами предприятий, организаций  и социально-значимыми объектами</t>
  </si>
  <si>
    <t>Поддержание в работоспособном состоянии автоматизированного рабочего места оператора системы обработки экстренных вызовов «112»</t>
  </si>
  <si>
    <t>Приобретение и обслуживание ИРС, входящих в состав Единой ГИС</t>
  </si>
  <si>
    <t>Совершенствование обучения населения города Воткинска в области гражданской оборони защиты от чрезвычайных ситуаций</t>
  </si>
  <si>
    <t>Организация и проведение мероприятий, развивающих навыки безопасности проживания и повышающих культуру жизнедеятельности («Школа безопасности», «Соревнования санитарных постов», «Соревнования звеньев пожаротушения»)</t>
  </si>
  <si>
    <t>Проведение просветительской работы среди населения с использованием СМИ, печатной продукции (памятки, баннеры, плакаты) по вопросам безопасности проживания и повышения культуры жизнедеятельности</t>
  </si>
  <si>
    <t>Создание условий для безопасного отдыха населения, в т.ч. на водных объектах</t>
  </si>
  <si>
    <t>Проведение работ по дератизации (против грызунов-переносчиков иксодовых клещей) территории муниципального образования "Город Воткинск" с привлечением специализированных организаций</t>
  </si>
  <si>
    <t>Проведение работ по акарицидной (противоклещевой) обработке на территориях муниципального образования "Город Воткинск" с привлечением специализированных организаций</t>
  </si>
  <si>
    <t>Патрулирование акватории  Воткинского пруда во время прохождения купального сезона, в период ледостава и  паводковый период</t>
  </si>
  <si>
    <t>Пропаганда правил безопасности поведения на водных объектах. Выпуск печатной продукции. Изготовление и размещение аншлагов и предупреждающих, запрещающих  знаков</t>
  </si>
  <si>
    <t>Оказание муниципальных услуг (работ)</t>
  </si>
  <si>
    <t>Уплата налога на имущество</t>
  </si>
  <si>
    <t>Оборудование охранно-пожарной сигнализацией помещений Администрации города Воткинска</t>
  </si>
  <si>
    <t>Обеспечение безопасности в местах массового пребывания людей на улицах города</t>
  </si>
  <si>
    <t>Организация мониторинга обстановки в местах массового пребывания людей на территории МО "Город Воткинск" и на значимых транспортных развязках.</t>
  </si>
  <si>
    <t>Организация взаимодействия по обеспечению правопорядка на территории МО "Город Воткинск" при чрезвычайных ситуациях.</t>
  </si>
  <si>
    <t>Подготовка и содержание в готовности необходимых сил и средств для зашиты населения и территорий; проведение аварийно-спасательных и других неотложных работ</t>
  </si>
  <si>
    <t>03</t>
  </si>
  <si>
    <t>0610161900</t>
  </si>
  <si>
    <t>09</t>
  </si>
  <si>
    <t>Участие в совместных рейдах по проверке мест проживания социально не защищенных групп населения, многодетных семей, семей осуществляющих опеку над несовершеннолетними детьми, престарелыми людьми и инвалидами</t>
  </si>
  <si>
    <t>Приобретение СИЗ для персонала Администрации города Воткинска и формирований, обеспечивающих выполнение мероприятий ГО</t>
  </si>
  <si>
    <t>Поддержание в готовности и реконструкция существующей комплексной системы экстренного оповещения и информирования населения</t>
  </si>
  <si>
    <t>Модернизация и обслуживание автоматизированной системы централизованного оповещения населения (АСЦО, ОКСИОН)</t>
  </si>
  <si>
    <t>Муниципальная  работа: Защита населения и территорий от чрезвычайных ситуаций природного  техногенного характера (за исключением обеспечения безопасности на водных объектах)</t>
  </si>
  <si>
    <t>Муниципальная услуга: Мероприятия в сфере гражданской обороны и защиты от чрезвычайных ситуаций</t>
  </si>
  <si>
    <t>Муниципальная работа: Мероприятия в сфере гражданской обороны</t>
  </si>
  <si>
    <t>Совершенствование нормативно-правовой базы системы гражданской обороны города Воткинска. Разработка и корректировка плана ГО города Воткинска, планов спасательных служб</t>
  </si>
  <si>
    <t>0610661900</t>
  </si>
  <si>
    <t>0610261900</t>
  </si>
  <si>
    <t>0610561900</t>
  </si>
  <si>
    <t>0620161900</t>
  </si>
  <si>
    <t>0630161900</t>
  </si>
  <si>
    <t>0620561900</t>
  </si>
  <si>
    <t>0610361900</t>
  </si>
  <si>
    <t>0610361899</t>
  </si>
  <si>
    <t>0610361901</t>
  </si>
  <si>
    <t>0610461900</t>
  </si>
  <si>
    <t>Сведения о составе и значениях целевых показателей (индикаторов) муниципальной программы</t>
  </si>
  <si>
    <t>№ п/п</t>
  </si>
  <si>
    <t>Наименование целевого показателя (индикатора)</t>
  </si>
  <si>
    <t>Единица измерения</t>
  </si>
  <si>
    <t>отчет</t>
  </si>
  <si>
    <t>прогноз</t>
  </si>
  <si>
    <t>Охват населения при информировании об угрозе или возникновении чрезвычайных ситуаций с использованием всех компонентов комплексной системы экстренного оповещения населения (КСЭОН) и общероссийской комплексной системы информирования и оповещения населения (ОКСИОН), процентов</t>
  </si>
  <si>
    <t>процент</t>
  </si>
  <si>
    <t>человек</t>
  </si>
  <si>
    <t>Количество принятых и обработанных в единой дежурной диспетчерской службе сообщений, обращений и заявлений  от граждан</t>
  </si>
  <si>
    <t>штук</t>
  </si>
  <si>
    <t>Уровень заболеваемости КВЭ на 100 тыс. населения</t>
  </si>
  <si>
    <t>число случаев</t>
  </si>
  <si>
    <t>Уровень заболеваемости ГЛПС на 100 тыс. населения</t>
  </si>
  <si>
    <t>Спасенные материальные ценности</t>
  </si>
  <si>
    <t>млн. руб.</t>
  </si>
  <si>
    <t>Единиц</t>
  </si>
  <si>
    <t>Удельный вес преступлений, совершаемых в общественных местах, в том числе на улицах, в состоянии алкогольного опьянения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</si>
  <si>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</si>
  <si>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</si>
  <si>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</si>
  <si>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</si>
  <si>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Защита населения и территорий от чрезвычайных ситуаций природного  техногенного характера (за исключением обеспечения безопасности на водных объектах)</t>
  </si>
  <si>
    <t>Расходы бюджета муниципального образования на оказание муниципальной услуги (выполнение работы)</t>
  </si>
  <si>
    <t>тыс. руб.</t>
  </si>
  <si>
    <t>штуки</t>
  </si>
  <si>
    <t>Мероприятия в сфере гражданской обороны и защиты от чрезвычайных ситуаций</t>
  </si>
  <si>
    <t>Мероприятия в сфере гражданской обороны</t>
  </si>
  <si>
    <t>2025 год</t>
  </si>
  <si>
    <t>Количество автономных дымовых извещателей, установленных в местах проживания многодетных и малообеспеченных семей</t>
  </si>
  <si>
    <t>2020 год отчет</t>
  </si>
  <si>
    <t>2021 год отчет</t>
  </si>
  <si>
    <t>2025 год прогноз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</si>
  <si>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</si>
  <si>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</si>
  <si>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</si>
  <si>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</si>
  <si>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</si>
  <si>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</si>
  <si>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Совершенствование нормативно-правовой базы системы гражданской обороны города Воткинска. Разработка и корректировка Плана гражданской обороны и защиты населения города Воткинска, планов гражданской обороны спасательных служб</t>
  </si>
  <si>
    <t xml:space="preserve">Повышение защищенности населения от опасностей, возникающих при введении военных действий или вследстве этих действий, а также при возникновении чрезвычайных ситуаций природного и техногенного характера, обеспечение необходимых условий безопасной жизнедеятельности и устойчивого социалоьно-экономического развития </t>
  </si>
  <si>
    <t>Подготовка и поддержание в готовности необходимых сил и средств для зашиты населения и территорий, проведения аварийно-спасательных и других неотложных работ</t>
  </si>
  <si>
    <t>Оперативное доведение информации до  населения города при информировании об угрозах или возникновении чрезвычайных ситуаций</t>
  </si>
  <si>
    <t>6.1.3</t>
  </si>
  <si>
    <t>Поддержание в готовности, развитие комплексной системы экстренного оповещения населения (КСЭОН), попадающего в зону катастрофического затопления при порыве или экстренной сработки гидротехнического сооружения на плотине Воткинского пруда.</t>
  </si>
  <si>
    <t>Поддержание в готовности автоматизированного рабочего места АСЦО (в т.ч. АСЦО, ОКСИОН, КСЭОН, «Рупор»).</t>
  </si>
  <si>
    <t>Повышение готовности оперативных дежурных  ЕДДС к экстренному реагированию при угрозе или возникновении ЧС, а также на обращения граждан</t>
  </si>
  <si>
    <t>Поддержание в работоспособном состоянии автоматизированного рабочего места оператора системы обработки экстренных вызовов "112"</t>
  </si>
  <si>
    <t>Приобретение и обслуживание информационно-расчетной системы (ИРС), входящих в состав Единой ГИС</t>
  </si>
  <si>
    <t>Организация и проведение мероприятий, развивающих навыки безопасности проживания и повышающих культуру жизнедеятельности ("Школа безопасности", "Соревнования санитарных постов", "Соревнования звеньев пожаротушения")</t>
  </si>
  <si>
    <t>Повышение качества обучения всех категорий обучающихся на курсах гражданской защиты и культуры безопасности жизнедеятельности</t>
  </si>
  <si>
    <t>6.1.2</t>
  </si>
  <si>
    <t>Отсутствие вспышечной заболеваемости ГЛПС (5 и более случаев) в местах проведения дератизационных обработок</t>
  </si>
  <si>
    <t>6.1.4</t>
  </si>
  <si>
    <t>Отсутствие групповой заболеваемости КВЭ (5 и более случаев) на территориях, подлежащим акарицидным обработкам</t>
  </si>
  <si>
    <t>6.1.5</t>
  </si>
  <si>
    <t>Управление ГО и ЧС, ПСО №3 ГУ УР "Поисково-спасательная служба УР"</t>
  </si>
  <si>
    <t>Недопущение гибели людей на водных объектах</t>
  </si>
  <si>
    <t>Управление ГО и ЧС, ФКУ "Центр ГИМС МЧС России по Удмуртской Республике"</t>
  </si>
  <si>
    <t>6.1.2; 6.1.3</t>
  </si>
  <si>
    <t>2</t>
  </si>
  <si>
    <t>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государственной/муниципальной собственности, а также объектов жилого сектора, расположенных на территории муниципального образования "Город Воткинск".</t>
  </si>
  <si>
    <t>Создание необходимых условий для повышения уровня защищенности личности, имущества от пожаров, повышение уровня пожарной безопасности, в т.ч. сокращение количества, масштабов и последствий пожаров, оказание практической помощи населению</t>
  </si>
  <si>
    <t>6.2.2</t>
  </si>
  <si>
    <t>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</si>
  <si>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6.2.1; 6.2.2</t>
  </si>
  <si>
    <t>Участие в совместных рейдах по проверке пожарной безопасности мест проживания социально не защищенных групп населения, многодетных семей, семей осуществляющих опеку над несовершеннолетними детьми, престарелыми людьми и инвалидами</t>
  </si>
  <si>
    <t>Оборудование системами автоматической пожарно-охранной сигнализации административных зданий критически важного объекта органа местного самоуправления - Администрации города Воткинска</t>
  </si>
  <si>
    <t>Снижение количества правонарушений, повышение раскрываемости преступлений, в том числе по горячим следам</t>
  </si>
  <si>
    <t>6.3.1; 6.3.2; 6.3.3</t>
  </si>
  <si>
    <t>Меры мунициального регулирования, подлежащие финансовой оценке реализации муниципальной программы, не применяются.</t>
  </si>
  <si>
    <t>Краткое обоснование необходимости применения меры</t>
  </si>
  <si>
    <t>Финансовая оценка результата, тыс. руб.</t>
  </si>
  <si>
    <t>Показатель применения меры</t>
  </si>
  <si>
    <t>Наименование меры                                        муниципального регулирования</t>
  </si>
  <si>
    <t>Финансовая оценка применения мер муниципального регулирования</t>
  </si>
  <si>
    <t xml:space="preserve">Приложение 2 </t>
  </si>
  <si>
    <t xml:space="preserve">Приложение 3 </t>
  </si>
  <si>
    <t xml:space="preserve">Приложение 4 </t>
  </si>
  <si>
    <t>Приложение 5</t>
  </si>
  <si>
    <t>Приложение 6</t>
  </si>
  <si>
    <t>Подпрограмма «Предупреждение, спасение, помощь»</t>
  </si>
  <si>
    <t>».</t>
  </si>
  <si>
    <t>Подпрограмма «Пожарная безопасность»</t>
  </si>
  <si>
    <t>Подпрограмма «Построение и развитие аппаратно-программного комплекса "Безопасный город»</t>
  </si>
  <si>
    <t xml:space="preserve">«Приложение  4 к муниципальной программе </t>
  </si>
  <si>
    <t xml:space="preserve">«Приложение  3 к муниципальной программе </t>
  </si>
  <si>
    <t>2018 год</t>
  </si>
  <si>
    <t>2019 год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</si>
  <si>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</si>
  <si>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Количество слушателей</t>
  </si>
  <si>
    <t>Количество пожаров</t>
  </si>
  <si>
    <t>2026 год</t>
  </si>
  <si>
    <t>2026 год прогноз</t>
  </si>
  <si>
    <t>2022 год отчет</t>
  </si>
  <si>
    <t>0610660620</t>
  </si>
  <si>
    <r>
      <t xml:space="preserve">Ответственный исполнитель </t>
    </r>
    <r>
      <rPr>
        <u/>
        <sz val="12"/>
        <color theme="1"/>
        <rFont val="Times New Roman"/>
        <family val="1"/>
        <charset val="204"/>
      </rPr>
      <t xml:space="preserve">    Отдел гражданской обороны, защиты населения и мобилизационной работы Управления организационной и кадровой работы</t>
    </r>
  </si>
  <si>
    <r>
      <t xml:space="preserve">Ответственный исполнитель </t>
    </r>
    <r>
      <rPr>
        <u/>
        <sz val="12"/>
        <color theme="1"/>
        <rFont val="Times New Roman"/>
        <family val="1"/>
        <charset val="204"/>
      </rPr>
      <t xml:space="preserve">   Отдел гражданской обороны, защиты населения и мобилизационной работы Управления организационной и кадровой работы</t>
    </r>
  </si>
  <si>
    <t xml:space="preserve">.-Управление ГО и ЧС,   
- Управление социальной поддержки Администрации города Воткинска.
</t>
  </si>
  <si>
    <t>Отдел  ГО, ЗН и МР Управления организационной и кадровой работы</t>
  </si>
  <si>
    <t>Отдел  ГО, ЗН и МР Управления организационной и кадровой работы                         Управление по делам ГО и ЧС</t>
  </si>
  <si>
    <t>Отдел  ГО, ЗН и МР Управления организационной и кадровой работы                          Управление по делам ГО и ЧС</t>
  </si>
  <si>
    <t>Отдел  ГО, ЗН и МР Управления организационной и кадровой работы                      Управление по делам ГО и ЧС</t>
  </si>
  <si>
    <t xml:space="preserve">Отдел  ГО, ЗН и МР Управления организационной и кадровой работы                      </t>
  </si>
  <si>
    <t xml:space="preserve">Отдел  ГО, ЗН и МР Управления организационной и кадровой работы                       </t>
  </si>
  <si>
    <t>2027 год</t>
  </si>
  <si>
    <t>2028 год</t>
  </si>
  <si>
    <t>2020 - 2028 годы, ежегодно</t>
  </si>
  <si>
    <t>2027 год прогноз</t>
  </si>
  <si>
    <t>2028 год прогноз</t>
  </si>
  <si>
    <t>2023 год отчет</t>
  </si>
  <si>
    <t>«Приложение  1 к муниципальной программе</t>
  </si>
  <si>
    <t xml:space="preserve">«Приложение  2 к муниципальной программе </t>
  </si>
  <si>
    <t>Приложение 7</t>
  </si>
  <si>
    <t xml:space="preserve">«Приложение  6 к муниципальной программе </t>
  </si>
  <si>
    <t xml:space="preserve">«Приложение 5  к муниципальной программе </t>
  </si>
  <si>
    <t>Наименование муниципальной программы: «Развитие гражданской обороны, системы предупреждения и ликвидации последствий чрезвычайных ситуаций, реализация мер пожарной безопасности»</t>
  </si>
  <si>
    <t>01</t>
  </si>
  <si>
    <t>02</t>
  </si>
  <si>
    <t>04</t>
  </si>
  <si>
    <t>05</t>
  </si>
  <si>
    <t>2024 год перогноз</t>
  </si>
  <si>
    <t xml:space="preserve"> </t>
  </si>
  <si>
    <t>0610161907</t>
  </si>
  <si>
    <t>0620261900</t>
  </si>
  <si>
    <t>0620361900</t>
  </si>
  <si>
    <t>0620461900</t>
  </si>
  <si>
    <t>.+ населения</t>
  </si>
  <si>
    <t xml:space="preserve">Количество руководящего состава, прошедшего обучение на курсах гражданской защиты муниципального бюджетного учреждения «Управление по делам гражданской обороны и защиты от чрезвычайных ситуаций города Воткинска», </t>
  </si>
  <si>
    <t>Охват территорий города, прилегающих к лесным массивам, неспецифической (дезинфекционной) профилактикой, направленной на уничтожение клещей</t>
  </si>
  <si>
    <t>га</t>
  </si>
  <si>
    <t>*</t>
  </si>
  <si>
    <t>Проведение неспецифической (дератизационной) профилактики на территориях города, благоприятных для обитания переносчиков клещей (диких грызунов)</t>
  </si>
  <si>
    <t>Количество разработанных и размещенных в СМИ материалов по профилактике пожаров и противопожарным мерам, единиц.</t>
  </si>
  <si>
    <t>Количество выпущенных и распространенных среди населения агитационных материалов, единиц.</t>
  </si>
  <si>
    <t>Количество автономных дымовых извещателей, установленных в местах проживания многодетных и малообеспечен-ных семей, единиц.</t>
  </si>
  <si>
    <t>единици</t>
  </si>
  <si>
    <t>единиц</t>
  </si>
  <si>
    <r>
      <t xml:space="preserve">Наименование муниципальной программы: </t>
    </r>
    <r>
      <rPr>
        <b/>
        <sz val="11"/>
        <rFont val="Times New Roman"/>
        <family val="1"/>
        <charset val="204"/>
      </rPr>
      <t>«Развитие гражданской обороны, системы предупреждения и ликвидации последствий чрезвычайных ситуаций, реализация мер пожарной безопасности»</t>
    </r>
  </si>
  <si>
    <r>
      <t xml:space="preserve">Ответственный исполнитель </t>
    </r>
    <r>
      <rPr>
        <u/>
        <sz val="11"/>
        <rFont val="Times New Roman"/>
        <family val="1"/>
        <charset val="204"/>
      </rPr>
      <t xml:space="preserve">    Отдел гражданской обороны, защиты населения и мобилизационной работы Управления организационной и кадровой работы</t>
    </r>
  </si>
  <si>
    <t>Количество населения, прошедшего обучение на курсах гражданской защиты Муниципального бюджетного учреждения «Управление по делам гражданской обороны и защиты от чрезвычайных ситуаций города Воткинска»и учебно-консультационных пунктах по ГО и ЧС</t>
  </si>
  <si>
    <t>Удельный вес преступлений, совершаемых в общественных местах и местах с массовым пребыванием людей (за исключением улиц)</t>
  </si>
  <si>
    <t>Удельный вес преступлений, совершаемых на улицах</t>
  </si>
  <si>
    <t>к постановлению от 25.12.2024 № 1674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</si>
</sst>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 indent="2"/>
    </xf>
    <xf numFmtId="0" fontId="7" fillId="0" borderId="3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14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0" borderId="1" xfId="0" applyNumberFormat="1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164" fontId="10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8" fillId="3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6" fillId="0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vertical="top"/>
    </xf>
    <xf numFmtId="0" fontId="17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vertical="top"/>
    </xf>
    <xf numFmtId="0" fontId="17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0" fillId="0" borderId="0" xfId="0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14" fillId="0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1" xfId="0" applyFont="1" applyFill="1" applyBorder="1" applyAlignment="1">
      <alignment horizontal="center" wrapText="1"/>
    </xf>
    <xf numFmtId="164" fontId="23" fillId="0" borderId="1" xfId="0" applyNumberFormat="1" applyFont="1" applyFill="1" applyBorder="1" applyAlignment="1">
      <alignment vertical="center"/>
    </xf>
    <xf numFmtId="164" fontId="23" fillId="0" borderId="1" xfId="0" applyNumberFormat="1" applyFont="1" applyBorder="1" applyAlignment="1">
      <alignment vertical="center"/>
    </xf>
    <xf numFmtId="164" fontId="23" fillId="4" borderId="1" xfId="0" applyNumberFormat="1" applyFont="1" applyFill="1" applyBorder="1" applyAlignment="1">
      <alignment vertical="center"/>
    </xf>
    <xf numFmtId="164" fontId="24" fillId="4" borderId="1" xfId="0" applyNumberFormat="1" applyFont="1" applyFill="1" applyBorder="1" applyAlignment="1">
      <alignment vertical="center"/>
    </xf>
    <xf numFmtId="164" fontId="24" fillId="3" borderId="1" xfId="0" applyNumberFormat="1" applyFont="1" applyFill="1" applyBorder="1" applyAlignment="1">
      <alignment vertical="center"/>
    </xf>
    <xf numFmtId="164" fontId="24" fillId="0" borderId="1" xfId="0" applyNumberFormat="1" applyFont="1" applyBorder="1" applyAlignment="1">
      <alignment vertical="center"/>
    </xf>
    <xf numFmtId="165" fontId="24" fillId="3" borderId="1" xfId="0" applyNumberFormat="1" applyFont="1" applyFill="1" applyBorder="1" applyAlignment="1">
      <alignment vertical="center"/>
    </xf>
    <xf numFmtId="165" fontId="24" fillId="0" borderId="1" xfId="0" applyNumberFormat="1" applyFont="1" applyBorder="1" applyAlignment="1">
      <alignment vertical="center"/>
    </xf>
    <xf numFmtId="165" fontId="24" fillId="4" borderId="1" xfId="0" applyNumberFormat="1" applyFont="1" applyFill="1" applyBorder="1" applyAlignment="1">
      <alignment vertical="center"/>
    </xf>
    <xf numFmtId="0" fontId="25" fillId="0" borderId="0" xfId="0" applyFont="1"/>
    <xf numFmtId="164" fontId="10" fillId="0" borderId="1" xfId="0" applyNumberFormat="1" applyFont="1" applyBorder="1"/>
    <xf numFmtId="0" fontId="26" fillId="0" borderId="1" xfId="0" applyFont="1" applyFill="1" applyBorder="1" applyAlignment="1">
      <alignment horizontal="left" wrapText="1"/>
    </xf>
    <xf numFmtId="0" fontId="26" fillId="0" borderId="0" xfId="0" applyFont="1" applyAlignment="1">
      <alignment wrapText="1"/>
    </xf>
    <xf numFmtId="0" fontId="26" fillId="0" borderId="1" xfId="0" applyFont="1" applyFill="1" applyBorder="1" applyAlignment="1">
      <alignment horizontal="center" vertical="center"/>
    </xf>
    <xf numFmtId="3" fontId="26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25" fillId="0" borderId="0" xfId="0" applyFont="1" applyFill="1"/>
    <xf numFmtId="0" fontId="20" fillId="0" borderId="5" xfId="0" applyFont="1" applyFill="1" applyBorder="1" applyAlignment="1">
      <alignment horizontal="left" wrapText="1"/>
    </xf>
    <xf numFmtId="0" fontId="25" fillId="0" borderId="0" xfId="0" applyFont="1" applyFill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3" fontId="26" fillId="0" borderId="1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wrapText="1"/>
    </xf>
    <xf numFmtId="0" fontId="25" fillId="0" borderId="0" xfId="0" applyFont="1" applyFill="1" applyAlignment="1">
      <alignment horizontal="right"/>
    </xf>
    <xf numFmtId="0" fontId="21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wrapText="1"/>
    </xf>
    <xf numFmtId="0" fontId="1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1" fillId="0" borderId="0" xfId="0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4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>
      <selection activeCell="E18" sqref="E18"/>
    </sheetView>
  </sheetViews>
  <sheetFormatPr defaultColWidth="9.109375" defaultRowHeight="14.4"/>
  <cols>
    <col min="1" max="1" width="9.109375" style="147"/>
    <col min="2" max="2" width="3.109375" style="147" bestFit="1" customWidth="1"/>
    <col min="3" max="3" width="9.109375" style="147"/>
    <col min="4" max="4" width="55.109375" style="147" customWidth="1"/>
    <col min="5" max="7" width="13.5546875" style="147" customWidth="1"/>
    <col min="8" max="8" width="12.44140625" style="147" customWidth="1"/>
    <col min="9" max="9" width="11.109375" style="147" customWidth="1"/>
    <col min="10" max="10" width="10.88671875" style="147" customWidth="1"/>
    <col min="11" max="13" width="9.109375" style="147"/>
    <col min="14" max="16" width="10.5546875" style="147" customWidth="1"/>
    <col min="17" max="16384" width="9.109375" style="147"/>
  </cols>
  <sheetData>
    <row r="1" spans="1:16" ht="18">
      <c r="A1" s="146"/>
      <c r="B1" s="146"/>
      <c r="C1" s="146"/>
      <c r="D1" s="146"/>
      <c r="E1" s="146"/>
      <c r="F1" s="146"/>
      <c r="G1" s="146"/>
      <c r="H1" s="146" t="s">
        <v>165</v>
      </c>
      <c r="I1" s="146"/>
      <c r="J1" s="146"/>
      <c r="K1" s="146"/>
      <c r="L1" s="146"/>
      <c r="M1" s="146"/>
      <c r="N1" s="146"/>
      <c r="O1" s="146"/>
      <c r="P1" s="146"/>
    </row>
    <row r="2" spans="1:16" ht="18">
      <c r="A2" s="146"/>
      <c r="B2" s="146"/>
      <c r="C2" s="146"/>
      <c r="D2" s="146"/>
      <c r="E2" s="146"/>
      <c r="F2" s="146"/>
      <c r="G2" s="146"/>
      <c r="H2" s="146" t="s">
        <v>232</v>
      </c>
      <c r="I2" s="146"/>
      <c r="J2" s="146"/>
      <c r="K2" s="146"/>
      <c r="L2" s="146"/>
      <c r="M2" s="146"/>
      <c r="N2" s="146"/>
      <c r="O2" s="146"/>
      <c r="P2" s="146"/>
    </row>
    <row r="3" spans="1:16" ht="18">
      <c r="A3" s="146"/>
      <c r="B3" s="146"/>
      <c r="C3" s="146"/>
      <c r="D3" s="146"/>
      <c r="E3" s="146"/>
      <c r="F3" s="146"/>
      <c r="G3" s="146"/>
      <c r="H3" s="146" t="s">
        <v>200</v>
      </c>
      <c r="I3" s="146"/>
      <c r="J3" s="146"/>
      <c r="K3" s="146"/>
      <c r="L3" s="146"/>
      <c r="M3" s="146"/>
      <c r="N3" s="146"/>
      <c r="O3" s="146"/>
      <c r="P3" s="146"/>
    </row>
    <row r="4" spans="1:16" ht="18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1:16" ht="17.399999999999999">
      <c r="A5" s="161" t="s">
        <v>89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</row>
    <row r="6" spans="1:16" ht="22.5" customHeight="1">
      <c r="A6" s="167" t="s">
        <v>227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16" ht="5.25" customHeight="1">
      <c r="A7" s="162" t="s">
        <v>228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6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</row>
    <row r="9" spans="1:16" ht="6.75" customHeight="1">
      <c r="A9" s="14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</row>
    <row r="10" spans="1:16" s="149" customFormat="1">
      <c r="A10" s="163" t="s">
        <v>0</v>
      </c>
      <c r="B10" s="163"/>
      <c r="C10" s="163" t="s">
        <v>90</v>
      </c>
      <c r="D10" s="163" t="s">
        <v>91</v>
      </c>
      <c r="E10" s="163" t="s">
        <v>92</v>
      </c>
      <c r="F10" s="164"/>
      <c r="G10" s="165"/>
      <c r="H10" s="165"/>
      <c r="I10" s="165"/>
      <c r="J10" s="165"/>
      <c r="K10" s="165"/>
      <c r="L10" s="165"/>
      <c r="M10" s="165"/>
      <c r="N10" s="166"/>
    </row>
    <row r="11" spans="1:16" s="149" customFormat="1" ht="20.25" customHeight="1">
      <c r="A11" s="163"/>
      <c r="B11" s="163"/>
      <c r="C11" s="163"/>
      <c r="D11" s="163"/>
      <c r="E11" s="163"/>
      <c r="F11" s="150" t="s">
        <v>176</v>
      </c>
      <c r="G11" s="150" t="s">
        <v>177</v>
      </c>
      <c r="H11" s="150" t="s">
        <v>10</v>
      </c>
      <c r="I11" s="150" t="s">
        <v>9</v>
      </c>
      <c r="J11" s="150" t="s">
        <v>8</v>
      </c>
      <c r="K11" s="150" t="s">
        <v>7</v>
      </c>
      <c r="L11" s="150" t="s">
        <v>6</v>
      </c>
      <c r="M11" s="150" t="s">
        <v>117</v>
      </c>
      <c r="N11" s="150" t="s">
        <v>181</v>
      </c>
      <c r="O11" s="150" t="s">
        <v>194</v>
      </c>
      <c r="P11" s="150" t="s">
        <v>195</v>
      </c>
    </row>
    <row r="12" spans="1:16" s="149" customFormat="1">
      <c r="A12" s="144" t="s">
        <v>1</v>
      </c>
      <c r="B12" s="144" t="s">
        <v>2</v>
      </c>
      <c r="C12" s="163"/>
      <c r="D12" s="163"/>
      <c r="E12" s="163"/>
      <c r="F12" s="150" t="s">
        <v>93</v>
      </c>
      <c r="G12" s="150" t="s">
        <v>93</v>
      </c>
      <c r="H12" s="150" t="s">
        <v>93</v>
      </c>
      <c r="I12" s="150" t="s">
        <v>93</v>
      </c>
      <c r="J12" s="150" t="s">
        <v>93</v>
      </c>
      <c r="K12" s="150" t="s">
        <v>93</v>
      </c>
      <c r="L12" s="150" t="s">
        <v>94</v>
      </c>
      <c r="M12" s="150" t="s">
        <v>94</v>
      </c>
      <c r="N12" s="150" t="s">
        <v>94</v>
      </c>
      <c r="O12" s="150" t="s">
        <v>94</v>
      </c>
      <c r="P12" s="150" t="s">
        <v>94</v>
      </c>
    </row>
    <row r="13" spans="1:16">
      <c r="A13" s="151">
        <v>1</v>
      </c>
      <c r="B13" s="151">
        <v>2</v>
      </c>
      <c r="C13" s="152">
        <v>3</v>
      </c>
      <c r="D13" s="152">
        <v>4</v>
      </c>
      <c r="E13" s="152">
        <v>5</v>
      </c>
      <c r="F13" s="152">
        <v>6</v>
      </c>
      <c r="G13" s="152">
        <v>7</v>
      </c>
      <c r="H13" s="152">
        <v>8</v>
      </c>
      <c r="I13" s="152">
        <v>9</v>
      </c>
      <c r="J13" s="152">
        <v>10</v>
      </c>
      <c r="K13" s="152">
        <v>11</v>
      </c>
      <c r="L13" s="152">
        <v>12</v>
      </c>
      <c r="M13" s="152">
        <v>13</v>
      </c>
      <c r="N13" s="152">
        <v>14</v>
      </c>
      <c r="O13" s="152">
        <v>15</v>
      </c>
      <c r="P13" s="152">
        <v>16</v>
      </c>
    </row>
    <row r="14" spans="1:16">
      <c r="A14" s="168">
        <v>6</v>
      </c>
      <c r="B14" s="168">
        <v>1</v>
      </c>
      <c r="C14" s="151"/>
      <c r="D14" s="169" t="s">
        <v>170</v>
      </c>
      <c r="E14" s="169"/>
      <c r="F14" s="169"/>
      <c r="G14" s="169"/>
      <c r="H14" s="169"/>
      <c r="I14" s="169"/>
      <c r="J14" s="169"/>
      <c r="K14" s="169"/>
      <c r="L14" s="169"/>
      <c r="M14" s="169"/>
      <c r="N14" s="169"/>
    </row>
    <row r="15" spans="1:16" ht="60.6">
      <c r="A15" s="168"/>
      <c r="B15" s="168"/>
      <c r="C15" s="144">
        <v>1</v>
      </c>
      <c r="D15" s="154" t="s">
        <v>95</v>
      </c>
      <c r="E15" s="144" t="s">
        <v>96</v>
      </c>
      <c r="F15" s="144">
        <v>96</v>
      </c>
      <c r="G15" s="144">
        <v>96</v>
      </c>
      <c r="H15" s="144">
        <v>84</v>
      </c>
      <c r="I15" s="144">
        <v>85.8</v>
      </c>
      <c r="J15" s="144">
        <v>93.3</v>
      </c>
      <c r="K15" s="144">
        <v>93</v>
      </c>
      <c r="L15" s="144">
        <v>84.7</v>
      </c>
      <c r="M15" s="144">
        <v>97</v>
      </c>
      <c r="N15" s="144">
        <v>100</v>
      </c>
      <c r="O15" s="144">
        <v>100</v>
      </c>
      <c r="P15" s="144">
        <v>100</v>
      </c>
    </row>
    <row r="16" spans="1:16" ht="24">
      <c r="A16" s="168"/>
      <c r="B16" s="168"/>
      <c r="C16" s="144">
        <v>2</v>
      </c>
      <c r="D16" s="155" t="s">
        <v>98</v>
      </c>
      <c r="E16" s="144" t="s">
        <v>99</v>
      </c>
      <c r="F16" s="145">
        <v>94145</v>
      </c>
      <c r="G16" s="145">
        <v>95135</v>
      </c>
      <c r="H16" s="145">
        <v>117187</v>
      </c>
      <c r="I16" s="145">
        <v>114744</v>
      </c>
      <c r="J16" s="145">
        <v>115803</v>
      </c>
      <c r="K16" s="145">
        <v>114702</v>
      </c>
      <c r="L16" s="145">
        <f t="shared" ref="L16:P16" si="0">92000+22700</f>
        <v>114700</v>
      </c>
      <c r="M16" s="145">
        <f t="shared" si="0"/>
        <v>114700</v>
      </c>
      <c r="N16" s="145">
        <f t="shared" si="0"/>
        <v>114700</v>
      </c>
      <c r="O16" s="145">
        <f t="shared" si="0"/>
        <v>114700</v>
      </c>
      <c r="P16" s="145">
        <f t="shared" si="0"/>
        <v>114700</v>
      </c>
    </row>
    <row r="17" spans="1:16" ht="48">
      <c r="A17" s="168"/>
      <c r="B17" s="168"/>
      <c r="C17" s="144">
        <v>3</v>
      </c>
      <c r="D17" s="155" t="s">
        <v>229</v>
      </c>
      <c r="E17" s="144" t="s">
        <v>97</v>
      </c>
      <c r="F17" s="145">
        <v>2871</v>
      </c>
      <c r="G17" s="145">
        <v>1481</v>
      </c>
      <c r="H17" s="145">
        <v>1433</v>
      </c>
      <c r="I17" s="145">
        <v>1505</v>
      </c>
      <c r="J17" s="145">
        <v>1507</v>
      </c>
      <c r="K17" s="145">
        <v>1520</v>
      </c>
      <c r="L17" s="145">
        <v>1500</v>
      </c>
      <c r="M17" s="145">
        <v>1500</v>
      </c>
      <c r="N17" s="145">
        <v>1500</v>
      </c>
      <c r="O17" s="145">
        <v>1500</v>
      </c>
      <c r="P17" s="145">
        <v>1500</v>
      </c>
    </row>
    <row r="18" spans="1:16" ht="48">
      <c r="A18" s="168"/>
      <c r="B18" s="168"/>
      <c r="C18" s="144">
        <v>4</v>
      </c>
      <c r="D18" s="155" t="s">
        <v>217</v>
      </c>
      <c r="E18" s="144" t="s">
        <v>97</v>
      </c>
      <c r="F18" s="145">
        <v>0</v>
      </c>
      <c r="G18" s="145">
        <v>0</v>
      </c>
      <c r="H18" s="145">
        <v>31</v>
      </c>
      <c r="I18" s="145">
        <v>30</v>
      </c>
      <c r="J18" s="145">
        <v>43</v>
      </c>
      <c r="K18" s="145">
        <v>41</v>
      </c>
      <c r="L18" s="145">
        <v>40</v>
      </c>
      <c r="M18" s="145">
        <v>40</v>
      </c>
      <c r="N18" s="145">
        <v>40</v>
      </c>
      <c r="O18" s="145">
        <v>40</v>
      </c>
      <c r="P18" s="145">
        <v>40</v>
      </c>
    </row>
    <row r="19" spans="1:16" ht="36">
      <c r="A19" s="168"/>
      <c r="B19" s="168"/>
      <c r="C19" s="144">
        <v>5</v>
      </c>
      <c r="D19" s="155" t="s">
        <v>218</v>
      </c>
      <c r="E19" s="144" t="s">
        <v>219</v>
      </c>
      <c r="F19" s="144">
        <v>15</v>
      </c>
      <c r="G19" s="144">
        <v>15</v>
      </c>
      <c r="H19" s="144">
        <f>15+12.5</f>
        <v>27.5</v>
      </c>
      <c r="I19" s="144">
        <v>30</v>
      </c>
      <c r="J19" s="144">
        <v>17</v>
      </c>
      <c r="K19" s="144">
        <f>17+21.22</f>
        <v>38.22</v>
      </c>
      <c r="L19" s="144">
        <f>18+18</f>
        <v>36</v>
      </c>
      <c r="M19" s="144">
        <v>36</v>
      </c>
      <c r="N19" s="144">
        <v>36</v>
      </c>
      <c r="O19" s="144">
        <v>36</v>
      </c>
      <c r="P19" s="144">
        <v>36</v>
      </c>
    </row>
    <row r="20" spans="1:16" ht="36">
      <c r="A20" s="168"/>
      <c r="B20" s="168"/>
      <c r="C20" s="144">
        <v>6</v>
      </c>
      <c r="D20" s="155" t="s">
        <v>221</v>
      </c>
      <c r="E20" s="144" t="s">
        <v>219</v>
      </c>
      <c r="F20" s="144">
        <f>57+34</f>
        <v>91</v>
      </c>
      <c r="G20" s="144">
        <v>57</v>
      </c>
      <c r="H20" s="144">
        <f>55+80</f>
        <v>135</v>
      </c>
      <c r="I20" s="144">
        <v>156</v>
      </c>
      <c r="J20" s="144">
        <f>57+25</f>
        <v>82</v>
      </c>
      <c r="K20" s="144">
        <f>57+(13.5+14.5+14.3+4)*2</f>
        <v>149.6</v>
      </c>
      <c r="L20" s="144">
        <f>57+15+11+13.5+6.5</f>
        <v>103</v>
      </c>
      <c r="M20" s="144">
        <f>57*2</f>
        <v>114</v>
      </c>
      <c r="N20" s="144">
        <f t="shared" ref="N20:P20" si="1">57*2</f>
        <v>114</v>
      </c>
      <c r="O20" s="144">
        <f t="shared" si="1"/>
        <v>114</v>
      </c>
      <c r="P20" s="144">
        <f t="shared" si="1"/>
        <v>114</v>
      </c>
    </row>
    <row r="21" spans="1:16">
      <c r="A21" s="168"/>
      <c r="B21" s="168"/>
      <c r="C21" s="153" t="s">
        <v>220</v>
      </c>
      <c r="D21" s="155" t="s">
        <v>100</v>
      </c>
      <c r="E21" s="153" t="s">
        <v>101</v>
      </c>
      <c r="F21" s="144">
        <v>1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</row>
    <row r="22" spans="1:16">
      <c r="A22" s="168"/>
      <c r="B22" s="168"/>
      <c r="C22" s="144" t="s">
        <v>220</v>
      </c>
      <c r="D22" s="155" t="s">
        <v>102</v>
      </c>
      <c r="E22" s="144" t="s">
        <v>101</v>
      </c>
      <c r="F22" s="144">
        <v>3</v>
      </c>
      <c r="G22" s="144">
        <v>0</v>
      </c>
      <c r="H22" s="144">
        <v>0</v>
      </c>
      <c r="I22" s="144">
        <v>0</v>
      </c>
      <c r="J22" s="144">
        <v>0</v>
      </c>
      <c r="K22" s="144">
        <v>0</v>
      </c>
      <c r="L22" s="144">
        <v>0</v>
      </c>
      <c r="M22" s="144">
        <v>0</v>
      </c>
      <c r="N22" s="144">
        <v>0</v>
      </c>
      <c r="O22" s="144">
        <v>0</v>
      </c>
      <c r="P22" s="144">
        <v>0</v>
      </c>
    </row>
    <row r="23" spans="1:16">
      <c r="A23" s="168">
        <v>6</v>
      </c>
      <c r="B23" s="168">
        <v>2</v>
      </c>
      <c r="C23" s="144"/>
      <c r="D23" s="169" t="s">
        <v>172</v>
      </c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6" ht="24.6">
      <c r="A24" s="168"/>
      <c r="B24" s="168"/>
      <c r="C24" s="144">
        <v>1</v>
      </c>
      <c r="D24" s="142" t="s">
        <v>222</v>
      </c>
      <c r="E24" s="151" t="s">
        <v>225</v>
      </c>
      <c r="F24" s="151">
        <v>0</v>
      </c>
      <c r="G24" s="151">
        <v>0</v>
      </c>
      <c r="H24" s="151">
        <v>0</v>
      </c>
      <c r="I24" s="151">
        <v>0</v>
      </c>
      <c r="J24" s="151">
        <v>0</v>
      </c>
      <c r="K24" s="151">
        <v>0</v>
      </c>
      <c r="L24" s="151">
        <v>12</v>
      </c>
      <c r="M24" s="151">
        <v>12</v>
      </c>
      <c r="N24" s="151">
        <v>12</v>
      </c>
      <c r="O24" s="151">
        <v>12</v>
      </c>
      <c r="P24" s="151">
        <v>12</v>
      </c>
    </row>
    <row r="25" spans="1:16" ht="24.6">
      <c r="A25" s="168"/>
      <c r="B25" s="168"/>
      <c r="C25" s="144">
        <v>2</v>
      </c>
      <c r="D25" s="142" t="s">
        <v>223</v>
      </c>
      <c r="E25" s="151" t="s">
        <v>226</v>
      </c>
      <c r="F25" s="156">
        <v>6000</v>
      </c>
      <c r="G25" s="151">
        <v>1261</v>
      </c>
      <c r="H25" s="151">
        <v>138</v>
      </c>
      <c r="I25" s="151">
        <v>362</v>
      </c>
      <c r="J25" s="151">
        <v>0</v>
      </c>
      <c r="K25" s="151">
        <v>0</v>
      </c>
      <c r="L25" s="156">
        <v>10000</v>
      </c>
      <c r="M25" s="156">
        <v>5000</v>
      </c>
      <c r="N25" s="156">
        <v>5000</v>
      </c>
      <c r="O25" s="156">
        <v>5000</v>
      </c>
      <c r="P25" s="156">
        <v>5000</v>
      </c>
    </row>
    <row r="26" spans="1:16" ht="24.6">
      <c r="A26" s="168"/>
      <c r="B26" s="168"/>
      <c r="C26" s="144">
        <v>3</v>
      </c>
      <c r="D26" s="143" t="s">
        <v>224</v>
      </c>
      <c r="E26" s="151" t="s">
        <v>226</v>
      </c>
      <c r="F26" s="150">
        <v>0</v>
      </c>
      <c r="G26" s="150">
        <v>0</v>
      </c>
      <c r="H26" s="144">
        <v>479</v>
      </c>
      <c r="I26" s="144">
        <v>1523</v>
      </c>
      <c r="J26" s="144">
        <v>0</v>
      </c>
      <c r="K26" s="144">
        <v>60</v>
      </c>
      <c r="L26" s="144">
        <v>16</v>
      </c>
      <c r="M26" s="144">
        <v>25</v>
      </c>
      <c r="N26" s="144">
        <v>25</v>
      </c>
      <c r="O26" s="144">
        <v>25</v>
      </c>
      <c r="P26" s="144">
        <v>25</v>
      </c>
    </row>
    <row r="27" spans="1:16">
      <c r="A27" s="168"/>
      <c r="B27" s="168"/>
      <c r="C27" s="153" t="s">
        <v>220</v>
      </c>
      <c r="D27" s="157" t="s">
        <v>103</v>
      </c>
      <c r="E27" s="150" t="s">
        <v>104</v>
      </c>
      <c r="F27" s="150">
        <v>60.8</v>
      </c>
      <c r="G27" s="150">
        <v>60.7</v>
      </c>
      <c r="H27" s="144">
        <v>77.87</v>
      </c>
      <c r="I27" s="144">
        <v>103.059</v>
      </c>
      <c r="J27" s="144">
        <v>123.166</v>
      </c>
      <c r="K27" s="144">
        <v>79.8</v>
      </c>
      <c r="L27" s="153">
        <v>0</v>
      </c>
      <c r="M27" s="144">
        <v>0</v>
      </c>
      <c r="N27" s="153">
        <v>0</v>
      </c>
      <c r="O27" s="153">
        <v>0</v>
      </c>
      <c r="P27" s="153">
        <v>0</v>
      </c>
    </row>
    <row r="28" spans="1:16">
      <c r="A28" s="168"/>
      <c r="B28" s="168"/>
      <c r="C28" s="153" t="s">
        <v>220</v>
      </c>
      <c r="D28" s="157" t="s">
        <v>180</v>
      </c>
      <c r="E28" s="150" t="s">
        <v>105</v>
      </c>
      <c r="F28" s="150">
        <v>64</v>
      </c>
      <c r="G28" s="150">
        <v>63</v>
      </c>
      <c r="H28" s="144">
        <v>99</v>
      </c>
      <c r="I28" s="144">
        <v>83</v>
      </c>
      <c r="J28" s="144">
        <v>88</v>
      </c>
      <c r="K28" s="144">
        <v>84</v>
      </c>
      <c r="L28" s="153">
        <v>0</v>
      </c>
      <c r="M28" s="144">
        <v>0</v>
      </c>
      <c r="N28" s="153">
        <v>0</v>
      </c>
      <c r="O28" s="153">
        <v>0</v>
      </c>
      <c r="P28" s="153">
        <v>0</v>
      </c>
    </row>
    <row r="29" spans="1:16" ht="24">
      <c r="A29" s="168"/>
      <c r="B29" s="168"/>
      <c r="C29" s="153" t="s">
        <v>220</v>
      </c>
      <c r="D29" s="155" t="s">
        <v>118</v>
      </c>
      <c r="E29" s="144" t="s">
        <v>105</v>
      </c>
      <c r="F29" s="144">
        <v>0</v>
      </c>
      <c r="G29" s="144">
        <v>0</v>
      </c>
      <c r="H29" s="144">
        <v>479</v>
      </c>
      <c r="I29" s="144">
        <v>1523</v>
      </c>
      <c r="J29" s="144">
        <v>0</v>
      </c>
      <c r="K29" s="144">
        <v>60</v>
      </c>
      <c r="L29" s="153">
        <v>0</v>
      </c>
      <c r="M29" s="144">
        <v>0</v>
      </c>
      <c r="N29" s="153">
        <v>0</v>
      </c>
      <c r="O29" s="153">
        <v>0</v>
      </c>
      <c r="P29" s="153">
        <v>0</v>
      </c>
    </row>
    <row r="30" spans="1:16">
      <c r="A30" s="168">
        <v>6</v>
      </c>
      <c r="B30" s="168">
        <v>3</v>
      </c>
      <c r="C30" s="144"/>
      <c r="D30" s="169" t="s">
        <v>173</v>
      </c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6" ht="24.6">
      <c r="A31" s="168"/>
      <c r="B31" s="168"/>
      <c r="C31" s="144">
        <v>1</v>
      </c>
      <c r="D31" s="154" t="s">
        <v>230</v>
      </c>
      <c r="E31" s="158" t="s">
        <v>96</v>
      </c>
      <c r="F31" s="158">
        <v>39.799999999999997</v>
      </c>
      <c r="G31" s="158">
        <v>39.700000000000003</v>
      </c>
      <c r="H31" s="144">
        <v>35.200000000000003</v>
      </c>
      <c r="I31" s="144">
        <v>36.4</v>
      </c>
      <c r="J31" s="144">
        <v>26.7</v>
      </c>
      <c r="K31" s="144">
        <v>31.6</v>
      </c>
      <c r="L31" s="144">
        <f t="shared" ref="L31:L33" si="2">K31-0.1</f>
        <v>31.5</v>
      </c>
      <c r="M31" s="144">
        <v>36</v>
      </c>
      <c r="N31" s="144">
        <v>35.9</v>
      </c>
      <c r="O31" s="144">
        <v>35.9</v>
      </c>
      <c r="P31" s="144">
        <v>35.9</v>
      </c>
    </row>
    <row r="32" spans="1:16">
      <c r="A32" s="168"/>
      <c r="B32" s="168"/>
      <c r="C32" s="144">
        <v>2</v>
      </c>
      <c r="D32" s="154" t="s">
        <v>231</v>
      </c>
      <c r="E32" s="158" t="s">
        <v>96</v>
      </c>
      <c r="F32" s="158">
        <v>20.399999999999999</v>
      </c>
      <c r="G32" s="158">
        <v>20.3</v>
      </c>
      <c r="H32" s="144">
        <v>19</v>
      </c>
      <c r="I32" s="144">
        <v>15.3</v>
      </c>
      <c r="J32" s="144">
        <v>13.1</v>
      </c>
      <c r="K32" s="144">
        <v>16.2</v>
      </c>
      <c r="L32" s="144">
        <f t="shared" si="2"/>
        <v>16.099999999999998</v>
      </c>
      <c r="M32" s="144">
        <v>14.9</v>
      </c>
      <c r="N32" s="144">
        <v>14.8</v>
      </c>
      <c r="O32" s="144">
        <v>14.8</v>
      </c>
      <c r="P32" s="144">
        <v>14.8</v>
      </c>
    </row>
    <row r="33" spans="1:16" ht="24.6">
      <c r="A33" s="168"/>
      <c r="B33" s="168"/>
      <c r="C33" s="144">
        <v>3</v>
      </c>
      <c r="D33" s="154" t="s">
        <v>106</v>
      </c>
      <c r="E33" s="158" t="s">
        <v>96</v>
      </c>
      <c r="F33" s="158">
        <v>30.8</v>
      </c>
      <c r="G33" s="158">
        <v>30.7</v>
      </c>
      <c r="H33" s="144">
        <v>23.4</v>
      </c>
      <c r="I33" s="144">
        <v>31.4</v>
      </c>
      <c r="J33" s="144">
        <v>21.1</v>
      </c>
      <c r="K33" s="144">
        <v>15.5</v>
      </c>
      <c r="L33" s="144">
        <f t="shared" si="2"/>
        <v>15.4</v>
      </c>
      <c r="M33" s="144">
        <v>30.2</v>
      </c>
      <c r="N33" s="144">
        <v>30.1</v>
      </c>
      <c r="O33" s="144">
        <v>30.1</v>
      </c>
      <c r="P33" s="144">
        <v>30.1</v>
      </c>
    </row>
    <row r="34" spans="1:16">
      <c r="D34" s="159"/>
      <c r="N34" s="160"/>
      <c r="O34" s="160"/>
      <c r="P34" s="160" t="s">
        <v>171</v>
      </c>
    </row>
  </sheetData>
  <mergeCells count="17">
    <mergeCell ref="A30:A33"/>
    <mergeCell ref="B30:B33"/>
    <mergeCell ref="D30:N30"/>
    <mergeCell ref="A14:A22"/>
    <mergeCell ref="B14:B22"/>
    <mergeCell ref="D14:N14"/>
    <mergeCell ref="A23:A29"/>
    <mergeCell ref="B23:B29"/>
    <mergeCell ref="D23:N23"/>
    <mergeCell ref="A5:N5"/>
    <mergeCell ref="A7:N8"/>
    <mergeCell ref="A10:B11"/>
    <mergeCell ref="C10:C12"/>
    <mergeCell ref="D10:D12"/>
    <mergeCell ref="E10:E12"/>
    <mergeCell ref="F10:N10"/>
    <mergeCell ref="A6:P6"/>
  </mergeCells>
  <printOptions horizontalCentered="1"/>
  <pageMargins left="0" right="0" top="0.55118110236220474" bottom="0" header="0.31496062992125984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0"/>
  <sheetViews>
    <sheetView workbookViewId="0">
      <selection activeCell="H15" sqref="H15:H20"/>
    </sheetView>
  </sheetViews>
  <sheetFormatPr defaultRowHeight="14.4"/>
  <cols>
    <col min="1" max="1" width="7.5546875" style="68" customWidth="1"/>
    <col min="2" max="2" width="8" style="68" customWidth="1"/>
    <col min="3" max="3" width="8.5546875" style="68" customWidth="1"/>
    <col min="4" max="4" width="7.88671875" style="68" customWidth="1"/>
    <col min="5" max="5" width="49.44140625" customWidth="1"/>
    <col min="6" max="6" width="14.44140625" style="110" customWidth="1"/>
    <col min="7" max="7" width="12.6640625" style="110" customWidth="1"/>
    <col min="8" max="8" width="15.5546875" customWidth="1"/>
    <col min="9" max="9" width="21.109375" style="110" customWidth="1"/>
  </cols>
  <sheetData>
    <row r="1" spans="1:19" ht="18">
      <c r="F1" s="116" t="s">
        <v>166</v>
      </c>
      <c r="G1" s="116"/>
      <c r="H1" s="116"/>
      <c r="I1" s="116"/>
    </row>
    <row r="2" spans="1:19" ht="18">
      <c r="F2" s="146" t="s">
        <v>232</v>
      </c>
      <c r="G2" s="116"/>
      <c r="H2" s="116"/>
      <c r="I2" s="116"/>
    </row>
    <row r="3" spans="1:19" ht="18">
      <c r="F3" s="116" t="s">
        <v>201</v>
      </c>
      <c r="G3" s="116"/>
      <c r="H3" s="116"/>
      <c r="I3" s="116"/>
    </row>
    <row r="4" spans="1:19" ht="18">
      <c r="F4" s="66"/>
      <c r="G4" s="66"/>
      <c r="H4" s="66"/>
      <c r="I4" s="66"/>
    </row>
    <row r="5" spans="1:19" ht="17.399999999999999">
      <c r="A5" s="183" t="s">
        <v>122</v>
      </c>
      <c r="B5" s="183"/>
      <c r="C5" s="183"/>
      <c r="D5" s="183"/>
      <c r="E5" s="183"/>
      <c r="F5" s="183"/>
      <c r="G5" s="183"/>
      <c r="H5" s="183"/>
      <c r="I5" s="183"/>
    </row>
    <row r="6" spans="1:19" ht="18">
      <c r="A6" s="69"/>
      <c r="B6" s="69"/>
      <c r="C6" s="69"/>
      <c r="D6" s="69"/>
      <c r="E6" s="66"/>
      <c r="F6" s="66"/>
      <c r="G6" s="66"/>
      <c r="H6" s="66"/>
      <c r="I6" s="66"/>
    </row>
    <row r="7" spans="1:19" ht="36.75" customHeight="1">
      <c r="A7" s="184" t="s">
        <v>205</v>
      </c>
      <c r="B7" s="184"/>
      <c r="C7" s="184"/>
      <c r="D7" s="184"/>
      <c r="E7" s="184"/>
      <c r="F7" s="184"/>
      <c r="G7" s="184"/>
      <c r="H7" s="184"/>
      <c r="I7" s="184"/>
      <c r="J7" s="4"/>
      <c r="K7" s="4"/>
      <c r="L7" s="4"/>
    </row>
    <row r="8" spans="1:19" ht="31.5" customHeight="1">
      <c r="A8" s="185" t="s">
        <v>186</v>
      </c>
      <c r="B8" s="185"/>
      <c r="C8" s="185"/>
      <c r="D8" s="185"/>
      <c r="E8" s="185"/>
      <c r="F8" s="185"/>
      <c r="G8" s="185"/>
      <c r="H8" s="185"/>
      <c r="I8" s="185"/>
      <c r="J8" s="3"/>
      <c r="K8" s="3"/>
      <c r="L8" s="3"/>
      <c r="M8" s="70"/>
      <c r="N8" s="70"/>
      <c r="O8" s="70"/>
      <c r="P8" s="70"/>
      <c r="Q8" s="70"/>
      <c r="R8" s="70"/>
      <c r="S8" s="70"/>
    </row>
    <row r="10" spans="1:19" s="54" customFormat="1" ht="24" customHeight="1">
      <c r="A10" s="186" t="s">
        <v>0</v>
      </c>
      <c r="B10" s="186"/>
      <c r="C10" s="186"/>
      <c r="D10" s="186"/>
      <c r="E10" s="187" t="s">
        <v>123</v>
      </c>
      <c r="F10" s="187" t="s">
        <v>124</v>
      </c>
      <c r="G10" s="187" t="s">
        <v>125</v>
      </c>
      <c r="H10" s="189" t="s">
        <v>126</v>
      </c>
      <c r="I10" s="189" t="s">
        <v>127</v>
      </c>
    </row>
    <row r="11" spans="1:19" ht="26.25" customHeight="1">
      <c r="A11" s="71" t="s">
        <v>1</v>
      </c>
      <c r="B11" s="71" t="s">
        <v>2</v>
      </c>
      <c r="C11" s="71" t="s">
        <v>3</v>
      </c>
      <c r="D11" s="71" t="s">
        <v>4</v>
      </c>
      <c r="E11" s="188"/>
      <c r="F11" s="188"/>
      <c r="G11" s="188"/>
      <c r="H11" s="189"/>
      <c r="I11" s="189"/>
    </row>
    <row r="12" spans="1:19">
      <c r="A12" s="71">
        <v>1</v>
      </c>
      <c r="B12" s="71">
        <v>2</v>
      </c>
      <c r="C12" s="71">
        <v>3</v>
      </c>
      <c r="D12" s="71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1:19">
      <c r="A13" s="73" t="s">
        <v>5</v>
      </c>
      <c r="B13" s="74">
        <v>1</v>
      </c>
      <c r="C13" s="74"/>
      <c r="D13" s="74"/>
      <c r="E13" s="75" t="s">
        <v>170</v>
      </c>
      <c r="F13" s="74"/>
      <c r="G13" s="74"/>
      <c r="H13" s="74"/>
      <c r="I13" s="76"/>
      <c r="J13" s="72"/>
      <c r="K13" s="72"/>
      <c r="L13" s="72"/>
      <c r="M13" s="72"/>
      <c r="N13" s="72"/>
      <c r="O13" s="72"/>
      <c r="P13" s="72"/>
      <c r="Q13" s="72"/>
      <c r="R13" s="72"/>
      <c r="S13" s="72"/>
    </row>
    <row r="14" spans="1:19">
      <c r="A14" s="77" t="s">
        <v>5</v>
      </c>
      <c r="B14" s="78">
        <v>1</v>
      </c>
      <c r="C14" s="79">
        <v>1</v>
      </c>
      <c r="D14" s="78"/>
      <c r="E14" s="80" t="s">
        <v>48</v>
      </c>
      <c r="F14" s="81"/>
      <c r="G14" s="78"/>
      <c r="H14" s="82"/>
      <c r="I14" s="81"/>
      <c r="J14" s="72"/>
      <c r="K14" s="72"/>
      <c r="L14" s="72"/>
      <c r="M14" s="72"/>
      <c r="N14" s="72"/>
      <c r="O14" s="72"/>
      <c r="P14" s="72"/>
      <c r="Q14" s="72"/>
      <c r="R14" s="72"/>
      <c r="S14" s="72"/>
    </row>
    <row r="15" spans="1:19" ht="76.5" customHeight="1">
      <c r="A15" s="83" t="s">
        <v>5</v>
      </c>
      <c r="B15" s="84">
        <v>1</v>
      </c>
      <c r="C15" s="84">
        <v>1</v>
      </c>
      <c r="D15" s="84">
        <v>1</v>
      </c>
      <c r="E15" s="55" t="s">
        <v>128</v>
      </c>
      <c r="F15" s="123" t="s">
        <v>188</v>
      </c>
      <c r="G15" s="126" t="s">
        <v>196</v>
      </c>
      <c r="H15" s="174" t="s">
        <v>129</v>
      </c>
      <c r="I15" s="85"/>
      <c r="J15" s="72"/>
      <c r="K15" s="72"/>
      <c r="L15" s="72"/>
      <c r="M15" s="72"/>
      <c r="N15" s="72"/>
      <c r="O15" s="72"/>
      <c r="P15" s="72"/>
      <c r="Q15" s="72"/>
      <c r="R15" s="72"/>
      <c r="S15" s="72"/>
    </row>
    <row r="16" spans="1:19" ht="44.25" customHeight="1">
      <c r="A16" s="83" t="s">
        <v>5</v>
      </c>
      <c r="B16" s="84">
        <v>1</v>
      </c>
      <c r="C16" s="84">
        <v>1</v>
      </c>
      <c r="D16" s="84">
        <v>2</v>
      </c>
      <c r="E16" s="55" t="s">
        <v>130</v>
      </c>
      <c r="F16" s="71" t="s">
        <v>41</v>
      </c>
      <c r="G16" s="126" t="s">
        <v>196</v>
      </c>
      <c r="H16" s="175"/>
      <c r="I16" s="85"/>
      <c r="J16" s="72"/>
      <c r="K16" s="72"/>
      <c r="L16" s="72"/>
      <c r="M16" s="72"/>
      <c r="N16" s="72"/>
      <c r="O16" s="72"/>
      <c r="P16" s="72"/>
      <c r="Q16" s="72"/>
      <c r="R16" s="72"/>
      <c r="S16" s="72"/>
    </row>
    <row r="17" spans="1:19" ht="24">
      <c r="A17" s="83" t="s">
        <v>5</v>
      </c>
      <c r="B17" s="84">
        <v>1</v>
      </c>
      <c r="C17" s="84">
        <v>1</v>
      </c>
      <c r="D17" s="84">
        <v>3</v>
      </c>
      <c r="E17" s="86" t="s">
        <v>43</v>
      </c>
      <c r="F17" s="71" t="s">
        <v>41</v>
      </c>
      <c r="G17" s="126" t="s">
        <v>196</v>
      </c>
      <c r="H17" s="175"/>
      <c r="I17" s="85"/>
      <c r="J17" s="72"/>
      <c r="K17" s="72"/>
      <c r="L17" s="72"/>
      <c r="M17" s="72"/>
      <c r="N17" s="72"/>
      <c r="O17" s="72"/>
      <c r="P17" s="72"/>
      <c r="Q17" s="72"/>
      <c r="R17" s="72"/>
      <c r="S17" s="72"/>
    </row>
    <row r="18" spans="1:19" ht="47.25" customHeight="1">
      <c r="A18" s="83" t="s">
        <v>5</v>
      </c>
      <c r="B18" s="84">
        <v>1</v>
      </c>
      <c r="C18" s="84">
        <v>1</v>
      </c>
      <c r="D18" s="84">
        <v>4</v>
      </c>
      <c r="E18" s="55" t="s">
        <v>72</v>
      </c>
      <c r="F18" s="71" t="s">
        <v>41</v>
      </c>
      <c r="G18" s="126" t="s">
        <v>196</v>
      </c>
      <c r="H18" s="175"/>
      <c r="I18" s="85"/>
      <c r="J18" s="72"/>
      <c r="K18" s="72"/>
      <c r="L18" s="72"/>
      <c r="M18" s="72"/>
      <c r="N18" s="72"/>
      <c r="O18" s="72"/>
      <c r="P18" s="72"/>
      <c r="Q18" s="72"/>
      <c r="R18" s="72"/>
      <c r="S18" s="72"/>
    </row>
    <row r="19" spans="1:19" ht="39.75" customHeight="1">
      <c r="A19" s="83" t="s">
        <v>5</v>
      </c>
      <c r="B19" s="84">
        <v>1</v>
      </c>
      <c r="C19" s="84">
        <v>1</v>
      </c>
      <c r="D19" s="84">
        <v>5</v>
      </c>
      <c r="E19" s="55" t="s">
        <v>44</v>
      </c>
      <c r="F19" s="71" t="s">
        <v>41</v>
      </c>
      <c r="G19" s="126" t="s">
        <v>196</v>
      </c>
      <c r="H19" s="175"/>
      <c r="I19" s="85"/>
      <c r="J19" s="72"/>
      <c r="K19" s="72"/>
      <c r="L19" s="72"/>
      <c r="M19" s="72"/>
      <c r="N19" s="72"/>
      <c r="O19" s="72"/>
      <c r="P19" s="72"/>
      <c r="Q19" s="72"/>
      <c r="R19" s="72"/>
      <c r="S19" s="72"/>
    </row>
    <row r="20" spans="1:19" ht="30" customHeight="1">
      <c r="A20" s="83" t="s">
        <v>5</v>
      </c>
      <c r="B20" s="84">
        <v>1</v>
      </c>
      <c r="C20" s="84">
        <v>1</v>
      </c>
      <c r="D20" s="84">
        <v>6</v>
      </c>
      <c r="E20" s="55" t="s">
        <v>45</v>
      </c>
      <c r="F20" s="71" t="s">
        <v>41</v>
      </c>
      <c r="G20" s="126" t="s">
        <v>196</v>
      </c>
      <c r="H20" s="176"/>
      <c r="I20" s="85"/>
      <c r="J20" s="72"/>
      <c r="K20" s="72"/>
      <c r="L20" s="72"/>
      <c r="M20" s="72"/>
      <c r="N20" s="72"/>
      <c r="O20" s="72"/>
      <c r="P20" s="72"/>
      <c r="Q20" s="72"/>
      <c r="R20" s="72"/>
      <c r="S20" s="72"/>
    </row>
    <row r="21" spans="1:19" ht="36">
      <c r="A21" s="77" t="s">
        <v>5</v>
      </c>
      <c r="B21" s="78">
        <v>1</v>
      </c>
      <c r="C21" s="79">
        <v>2</v>
      </c>
      <c r="D21" s="78"/>
      <c r="E21" s="87" t="s">
        <v>73</v>
      </c>
      <c r="F21" s="81"/>
      <c r="G21" s="78"/>
      <c r="H21" s="82"/>
      <c r="I21" s="81"/>
      <c r="J21" s="72"/>
      <c r="K21" s="72"/>
      <c r="L21" s="72"/>
      <c r="M21" s="72"/>
      <c r="N21" s="72"/>
      <c r="O21" s="72"/>
      <c r="P21" s="72"/>
      <c r="Q21" s="72"/>
      <c r="R21" s="72"/>
      <c r="S21" s="72"/>
    </row>
    <row r="22" spans="1:19" ht="24">
      <c r="A22" s="83" t="s">
        <v>5</v>
      </c>
      <c r="B22" s="84">
        <v>1</v>
      </c>
      <c r="C22" s="84">
        <v>2</v>
      </c>
      <c r="D22" s="84">
        <v>1</v>
      </c>
      <c r="E22" s="17" t="s">
        <v>74</v>
      </c>
      <c r="F22" s="71" t="s">
        <v>41</v>
      </c>
      <c r="G22" s="126" t="s">
        <v>196</v>
      </c>
      <c r="H22" s="177" t="s">
        <v>131</v>
      </c>
      <c r="I22" s="88" t="s">
        <v>132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</row>
    <row r="23" spans="1:19" ht="48">
      <c r="A23" s="83" t="s">
        <v>5</v>
      </c>
      <c r="B23" s="84">
        <v>1</v>
      </c>
      <c r="C23" s="84">
        <v>2</v>
      </c>
      <c r="D23" s="84">
        <v>2</v>
      </c>
      <c r="E23" s="17" t="s">
        <v>133</v>
      </c>
      <c r="F23" s="71" t="s">
        <v>41</v>
      </c>
      <c r="G23" s="126" t="s">
        <v>196</v>
      </c>
      <c r="H23" s="178"/>
      <c r="I23" s="88" t="s">
        <v>132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</row>
    <row r="24" spans="1:19" ht="24">
      <c r="A24" s="83" t="s">
        <v>5</v>
      </c>
      <c r="B24" s="84">
        <v>1</v>
      </c>
      <c r="C24" s="84">
        <v>2</v>
      </c>
      <c r="D24" s="84">
        <v>3</v>
      </c>
      <c r="E24" s="17" t="s">
        <v>134</v>
      </c>
      <c r="F24" s="71" t="s">
        <v>41</v>
      </c>
      <c r="G24" s="126" t="s">
        <v>196</v>
      </c>
      <c r="H24" s="179"/>
      <c r="I24" s="88" t="s">
        <v>132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</row>
    <row r="25" spans="1:19" ht="24">
      <c r="A25" s="77" t="s">
        <v>5</v>
      </c>
      <c r="B25" s="78">
        <v>1</v>
      </c>
      <c r="C25" s="78">
        <v>3</v>
      </c>
      <c r="D25" s="78"/>
      <c r="E25" s="24" t="s">
        <v>49</v>
      </c>
      <c r="F25" s="78"/>
      <c r="G25" s="78"/>
      <c r="H25" s="82"/>
      <c r="I25" s="81"/>
      <c r="J25" s="72"/>
      <c r="K25" s="72"/>
      <c r="L25" s="72"/>
      <c r="M25" s="72"/>
      <c r="N25" s="72"/>
      <c r="O25" s="72"/>
      <c r="P25" s="72"/>
      <c r="Q25" s="72"/>
      <c r="R25" s="72"/>
      <c r="S25" s="72"/>
    </row>
    <row r="26" spans="1:19" ht="48">
      <c r="A26" s="83" t="s">
        <v>5</v>
      </c>
      <c r="B26" s="84">
        <v>1</v>
      </c>
      <c r="C26" s="84">
        <v>3</v>
      </c>
      <c r="D26" s="84">
        <v>1</v>
      </c>
      <c r="E26" s="10" t="s">
        <v>50</v>
      </c>
      <c r="F26" s="71" t="s">
        <v>41</v>
      </c>
      <c r="G26" s="126" t="s">
        <v>196</v>
      </c>
      <c r="H26" s="171" t="s">
        <v>135</v>
      </c>
      <c r="I26" s="88" t="s">
        <v>132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</row>
    <row r="27" spans="1:19" ht="36">
      <c r="A27" s="83" t="s">
        <v>5</v>
      </c>
      <c r="B27" s="84">
        <v>1</v>
      </c>
      <c r="C27" s="84">
        <v>3</v>
      </c>
      <c r="D27" s="84">
        <v>2</v>
      </c>
      <c r="E27" s="17" t="s">
        <v>136</v>
      </c>
      <c r="F27" s="71" t="s">
        <v>41</v>
      </c>
      <c r="G27" s="126" t="s">
        <v>196</v>
      </c>
      <c r="H27" s="172"/>
      <c r="I27" s="88" t="s">
        <v>132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</row>
    <row r="28" spans="1:19" ht="24">
      <c r="A28" s="83" t="s">
        <v>5</v>
      </c>
      <c r="B28" s="84">
        <v>1</v>
      </c>
      <c r="C28" s="84">
        <v>3</v>
      </c>
      <c r="D28" s="84">
        <v>3</v>
      </c>
      <c r="E28" s="17" t="s">
        <v>137</v>
      </c>
      <c r="F28" s="71" t="s">
        <v>41</v>
      </c>
      <c r="G28" s="126" t="s">
        <v>196</v>
      </c>
      <c r="H28" s="173"/>
      <c r="I28" s="88" t="s">
        <v>132</v>
      </c>
      <c r="J28" s="72"/>
      <c r="K28" s="72"/>
      <c r="L28" s="72"/>
      <c r="M28" s="72"/>
      <c r="N28" s="72"/>
      <c r="O28" s="72"/>
      <c r="P28" s="72"/>
      <c r="Q28" s="72"/>
      <c r="R28" s="72"/>
      <c r="S28" s="72"/>
    </row>
    <row r="29" spans="1:19" ht="36">
      <c r="A29" s="77" t="s">
        <v>5</v>
      </c>
      <c r="B29" s="78">
        <v>1</v>
      </c>
      <c r="C29" s="78">
        <v>4</v>
      </c>
      <c r="D29" s="78"/>
      <c r="E29" s="25" t="s">
        <v>53</v>
      </c>
      <c r="F29" s="78"/>
      <c r="G29" s="78"/>
      <c r="H29" s="82"/>
      <c r="I29" s="81"/>
      <c r="J29" s="72"/>
      <c r="K29" s="72"/>
      <c r="L29" s="72"/>
      <c r="M29" s="72"/>
      <c r="N29" s="72"/>
      <c r="O29" s="72"/>
      <c r="P29" s="72"/>
      <c r="Q29" s="72"/>
      <c r="R29" s="72"/>
      <c r="S29" s="72"/>
    </row>
    <row r="30" spans="1:19" ht="48">
      <c r="A30" s="83" t="s">
        <v>5</v>
      </c>
      <c r="B30" s="84">
        <v>1</v>
      </c>
      <c r="C30" s="84">
        <v>4</v>
      </c>
      <c r="D30" s="84">
        <v>1</v>
      </c>
      <c r="E30" s="17" t="s">
        <v>138</v>
      </c>
      <c r="F30" s="71" t="s">
        <v>41</v>
      </c>
      <c r="G30" s="126" t="s">
        <v>196</v>
      </c>
      <c r="H30" s="171" t="s">
        <v>139</v>
      </c>
      <c r="I30" s="88" t="s">
        <v>140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</row>
    <row r="31" spans="1:19" ht="48">
      <c r="A31" s="83" t="s">
        <v>5</v>
      </c>
      <c r="B31" s="84">
        <v>1</v>
      </c>
      <c r="C31" s="84">
        <v>4</v>
      </c>
      <c r="D31" s="84">
        <v>2</v>
      </c>
      <c r="E31" s="18" t="s">
        <v>55</v>
      </c>
      <c r="F31" s="71" t="s">
        <v>41</v>
      </c>
      <c r="G31" s="126" t="s">
        <v>196</v>
      </c>
      <c r="H31" s="173"/>
      <c r="I31" s="88" t="s">
        <v>140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</row>
    <row r="32" spans="1:19" ht="24">
      <c r="A32" s="77" t="s">
        <v>5</v>
      </c>
      <c r="B32" s="78">
        <v>1</v>
      </c>
      <c r="C32" s="78">
        <v>5</v>
      </c>
      <c r="D32" s="78"/>
      <c r="E32" s="24" t="s">
        <v>56</v>
      </c>
      <c r="F32" s="78"/>
      <c r="G32" s="78"/>
      <c r="H32" s="82"/>
      <c r="I32" s="81"/>
      <c r="J32" s="72"/>
      <c r="K32" s="72"/>
      <c r="L32" s="72"/>
      <c r="M32" s="72"/>
      <c r="N32" s="72"/>
      <c r="O32" s="72"/>
      <c r="P32" s="72"/>
      <c r="Q32" s="72"/>
      <c r="R32" s="72"/>
      <c r="S32" s="72"/>
    </row>
    <row r="33" spans="1:19" ht="96">
      <c r="A33" s="83" t="s">
        <v>5</v>
      </c>
      <c r="B33" s="84">
        <v>1</v>
      </c>
      <c r="C33" s="84">
        <v>5</v>
      </c>
      <c r="D33" s="84">
        <v>1</v>
      </c>
      <c r="E33" s="17" t="s">
        <v>57</v>
      </c>
      <c r="F33" s="71" t="s">
        <v>41</v>
      </c>
      <c r="G33" s="126" t="s">
        <v>196</v>
      </c>
      <c r="H33" s="89" t="s">
        <v>141</v>
      </c>
      <c r="I33" s="88" t="s">
        <v>142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</row>
    <row r="34" spans="1:19" ht="108">
      <c r="A34" s="83" t="s">
        <v>5</v>
      </c>
      <c r="B34" s="84">
        <v>1</v>
      </c>
      <c r="C34" s="84">
        <v>5</v>
      </c>
      <c r="D34" s="84">
        <v>2</v>
      </c>
      <c r="E34" s="17" t="s">
        <v>58</v>
      </c>
      <c r="F34" s="71" t="s">
        <v>41</v>
      </c>
      <c r="G34" s="126" t="s">
        <v>196</v>
      </c>
      <c r="H34" s="89" t="s">
        <v>143</v>
      </c>
      <c r="I34" s="88" t="s">
        <v>144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</row>
    <row r="35" spans="1:19" ht="60">
      <c r="A35" s="83" t="s">
        <v>5</v>
      </c>
      <c r="B35" s="84">
        <v>1</v>
      </c>
      <c r="C35" s="84">
        <v>5</v>
      </c>
      <c r="D35" s="84">
        <v>3</v>
      </c>
      <c r="E35" s="16" t="s">
        <v>59</v>
      </c>
      <c r="F35" s="85" t="s">
        <v>145</v>
      </c>
      <c r="G35" s="85" t="s">
        <v>196</v>
      </c>
      <c r="H35" s="177" t="s">
        <v>146</v>
      </c>
      <c r="I35" s="85"/>
      <c r="J35" s="72"/>
      <c r="K35" s="72"/>
      <c r="L35" s="72"/>
      <c r="M35" s="72"/>
      <c r="N35" s="72"/>
      <c r="O35" s="72"/>
      <c r="P35" s="72"/>
      <c r="Q35" s="72"/>
      <c r="R35" s="72"/>
      <c r="S35" s="72"/>
    </row>
    <row r="36" spans="1:19" ht="72">
      <c r="A36" s="83" t="s">
        <v>5</v>
      </c>
      <c r="B36" s="84">
        <v>1</v>
      </c>
      <c r="C36" s="84">
        <v>5</v>
      </c>
      <c r="D36" s="84">
        <v>4</v>
      </c>
      <c r="E36" s="17" t="s">
        <v>60</v>
      </c>
      <c r="F36" s="85" t="s">
        <v>147</v>
      </c>
      <c r="G36" s="85" t="s">
        <v>196</v>
      </c>
      <c r="H36" s="179"/>
      <c r="I36" s="85"/>
      <c r="J36" s="72"/>
      <c r="K36" s="72"/>
      <c r="L36" s="72"/>
      <c r="M36" s="72"/>
      <c r="N36" s="72"/>
      <c r="O36" s="72"/>
      <c r="P36" s="72"/>
      <c r="Q36" s="72"/>
      <c r="R36" s="72"/>
      <c r="S36" s="72"/>
    </row>
    <row r="37" spans="1:19" ht="24">
      <c r="A37" s="77" t="s">
        <v>5</v>
      </c>
      <c r="B37" s="78">
        <v>1</v>
      </c>
      <c r="C37" s="78">
        <v>6</v>
      </c>
      <c r="D37" s="78"/>
      <c r="E37" s="26" t="s">
        <v>61</v>
      </c>
      <c r="F37" s="81" t="s">
        <v>41</v>
      </c>
      <c r="G37" s="78"/>
      <c r="H37" s="82"/>
      <c r="I37" s="81"/>
      <c r="J37" s="72"/>
      <c r="K37" s="72"/>
      <c r="L37" s="72"/>
      <c r="M37" s="72"/>
      <c r="N37" s="72"/>
      <c r="O37" s="72"/>
      <c r="P37" s="72"/>
      <c r="Q37" s="72"/>
      <c r="R37" s="72"/>
      <c r="S37" s="72"/>
    </row>
    <row r="38" spans="1:19" ht="36">
      <c r="A38" s="83" t="s">
        <v>5</v>
      </c>
      <c r="B38" s="84">
        <v>1</v>
      </c>
      <c r="C38" s="84">
        <v>6</v>
      </c>
      <c r="D38" s="84">
        <v>1</v>
      </c>
      <c r="E38" s="19" t="s">
        <v>75</v>
      </c>
      <c r="F38" s="71" t="s">
        <v>41</v>
      </c>
      <c r="G38" s="126" t="s">
        <v>196</v>
      </c>
      <c r="H38" s="86"/>
      <c r="I38" s="88" t="s">
        <v>132</v>
      </c>
      <c r="J38" s="72"/>
      <c r="K38" s="72"/>
      <c r="L38" s="72"/>
      <c r="M38" s="72"/>
      <c r="N38" s="72"/>
      <c r="O38" s="72"/>
      <c r="P38" s="72"/>
      <c r="Q38" s="72"/>
      <c r="R38" s="72"/>
      <c r="S38" s="72"/>
    </row>
    <row r="39" spans="1:19" ht="24">
      <c r="A39" s="83" t="s">
        <v>5</v>
      </c>
      <c r="B39" s="84">
        <v>1</v>
      </c>
      <c r="C39" s="84">
        <v>6</v>
      </c>
      <c r="D39" s="84">
        <v>2</v>
      </c>
      <c r="E39" s="19" t="s">
        <v>76</v>
      </c>
      <c r="F39" s="71" t="s">
        <v>41</v>
      </c>
      <c r="G39" s="126" t="s">
        <v>196</v>
      </c>
      <c r="H39" s="86"/>
      <c r="I39" s="88" t="s">
        <v>140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</row>
    <row r="40" spans="1:19" ht="24">
      <c r="A40" s="83" t="s">
        <v>5</v>
      </c>
      <c r="B40" s="84">
        <v>1</v>
      </c>
      <c r="C40" s="84">
        <v>6</v>
      </c>
      <c r="D40" s="84">
        <v>3</v>
      </c>
      <c r="E40" s="19" t="s">
        <v>77</v>
      </c>
      <c r="F40" s="71" t="s">
        <v>41</v>
      </c>
      <c r="G40" s="126" t="s">
        <v>196</v>
      </c>
      <c r="H40" s="86"/>
      <c r="I40" s="88" t="s">
        <v>140</v>
      </c>
      <c r="J40" s="72"/>
      <c r="K40" s="72"/>
      <c r="L40" s="72"/>
      <c r="M40" s="72"/>
      <c r="N40" s="72"/>
      <c r="O40" s="72"/>
      <c r="P40" s="72"/>
      <c r="Q40" s="72"/>
      <c r="R40" s="72"/>
      <c r="S40" s="72"/>
    </row>
    <row r="41" spans="1:19" ht="24">
      <c r="A41" s="83" t="s">
        <v>5</v>
      </c>
      <c r="B41" s="84">
        <v>1</v>
      </c>
      <c r="C41" s="84">
        <v>6</v>
      </c>
      <c r="D41" s="84">
        <v>4</v>
      </c>
      <c r="E41" s="17" t="s">
        <v>62</v>
      </c>
      <c r="F41" s="71" t="s">
        <v>41</v>
      </c>
      <c r="G41" s="126" t="s">
        <v>196</v>
      </c>
      <c r="H41" s="86"/>
      <c r="I41" s="88" t="s">
        <v>148</v>
      </c>
      <c r="J41" s="72"/>
      <c r="K41" s="72"/>
      <c r="L41" s="72"/>
      <c r="M41" s="72"/>
      <c r="N41" s="72"/>
      <c r="O41" s="72"/>
      <c r="P41" s="72"/>
      <c r="Q41" s="72"/>
      <c r="R41" s="72"/>
      <c r="S41" s="72"/>
    </row>
    <row r="42" spans="1:19">
      <c r="A42" s="73" t="s">
        <v>5</v>
      </c>
      <c r="B42" s="73" t="s">
        <v>149</v>
      </c>
      <c r="C42" s="74"/>
      <c r="D42" s="74"/>
      <c r="E42" s="75" t="s">
        <v>172</v>
      </c>
      <c r="F42" s="74"/>
      <c r="G42" s="74"/>
      <c r="H42" s="74"/>
      <c r="I42" s="76"/>
      <c r="J42" s="72"/>
      <c r="K42" s="72"/>
      <c r="L42" s="72"/>
      <c r="M42" s="72"/>
      <c r="N42" s="72"/>
      <c r="O42" s="72"/>
      <c r="P42" s="72"/>
      <c r="Q42" s="72"/>
      <c r="R42" s="72"/>
      <c r="S42" s="72"/>
    </row>
    <row r="43" spans="1:19" s="57" customFormat="1" ht="72">
      <c r="A43" s="90" t="s">
        <v>5</v>
      </c>
      <c r="B43" s="91">
        <v>2</v>
      </c>
      <c r="C43" s="91">
        <v>1</v>
      </c>
      <c r="D43" s="91"/>
      <c r="E43" s="92" t="s">
        <v>150</v>
      </c>
      <c r="F43" s="85" t="s">
        <v>41</v>
      </c>
      <c r="G43" s="85" t="s">
        <v>196</v>
      </c>
      <c r="H43" s="180" t="s">
        <v>151</v>
      </c>
      <c r="I43" s="93" t="s">
        <v>152</v>
      </c>
      <c r="J43" s="94"/>
      <c r="K43" s="94"/>
      <c r="L43" s="94"/>
      <c r="M43" s="94"/>
      <c r="N43" s="94"/>
      <c r="O43" s="94"/>
      <c r="P43" s="94"/>
      <c r="Q43" s="94"/>
      <c r="R43" s="94"/>
      <c r="S43" s="94"/>
    </row>
    <row r="44" spans="1:19" s="57" customFormat="1" ht="72">
      <c r="A44" s="90" t="s">
        <v>5</v>
      </c>
      <c r="B44" s="91">
        <v>2</v>
      </c>
      <c r="C44" s="91">
        <v>2</v>
      </c>
      <c r="D44" s="91"/>
      <c r="E44" s="92" t="s">
        <v>153</v>
      </c>
      <c r="F44" s="85" t="s">
        <v>41</v>
      </c>
      <c r="G44" s="85" t="s">
        <v>196</v>
      </c>
      <c r="H44" s="181"/>
      <c r="I44" s="93" t="s">
        <v>154</v>
      </c>
      <c r="J44" s="94"/>
      <c r="K44" s="94"/>
      <c r="L44" s="94"/>
      <c r="M44" s="94"/>
      <c r="N44" s="94"/>
      <c r="O44" s="94"/>
      <c r="P44" s="94"/>
      <c r="Q44" s="94"/>
      <c r="R44" s="94"/>
      <c r="S44" s="94"/>
    </row>
    <row r="45" spans="1:19" s="57" customFormat="1" ht="60">
      <c r="A45" s="90" t="s">
        <v>5</v>
      </c>
      <c r="B45" s="91">
        <v>2</v>
      </c>
      <c r="C45" s="91">
        <v>3</v>
      </c>
      <c r="D45" s="91"/>
      <c r="E45" s="63" t="s">
        <v>155</v>
      </c>
      <c r="F45" s="85" t="s">
        <v>188</v>
      </c>
      <c r="G45" s="85" t="s">
        <v>196</v>
      </c>
      <c r="H45" s="181"/>
      <c r="I45" s="93" t="s">
        <v>154</v>
      </c>
      <c r="J45" s="94"/>
      <c r="K45" s="94"/>
      <c r="L45" s="94"/>
      <c r="M45" s="94"/>
      <c r="N45" s="94"/>
      <c r="O45" s="94"/>
      <c r="P45" s="94"/>
      <c r="Q45" s="94"/>
      <c r="R45" s="94"/>
      <c r="S45" s="94"/>
    </row>
    <row r="46" spans="1:19" s="57" customFormat="1" ht="48">
      <c r="A46" s="90" t="s">
        <v>5</v>
      </c>
      <c r="B46" s="91">
        <v>2</v>
      </c>
      <c r="C46" s="91">
        <v>4</v>
      </c>
      <c r="D46" s="91"/>
      <c r="E46" s="63" t="s">
        <v>156</v>
      </c>
      <c r="F46" s="85" t="s">
        <v>188</v>
      </c>
      <c r="G46" s="85" t="s">
        <v>196</v>
      </c>
      <c r="H46" s="181"/>
      <c r="I46" s="93" t="s">
        <v>154</v>
      </c>
      <c r="J46" s="94"/>
      <c r="K46" s="94"/>
      <c r="L46" s="94"/>
      <c r="M46" s="94"/>
      <c r="N46" s="94"/>
      <c r="O46" s="94"/>
      <c r="P46" s="94"/>
      <c r="Q46" s="94"/>
      <c r="R46" s="94"/>
      <c r="S46" s="94"/>
    </row>
    <row r="47" spans="1:19" s="57" customFormat="1" ht="105.75" customHeight="1">
      <c r="A47" s="90" t="s">
        <v>5</v>
      </c>
      <c r="B47" s="91">
        <v>2</v>
      </c>
      <c r="C47" s="91">
        <v>5</v>
      </c>
      <c r="D47" s="91"/>
      <c r="E47" s="63" t="s">
        <v>178</v>
      </c>
      <c r="F47" s="95" t="s">
        <v>187</v>
      </c>
      <c r="G47" s="85" t="s">
        <v>196</v>
      </c>
      <c r="H47" s="182"/>
      <c r="I47" s="93" t="s">
        <v>154</v>
      </c>
      <c r="J47" s="94"/>
      <c r="K47" s="94"/>
      <c r="L47" s="94"/>
      <c r="M47" s="94"/>
      <c r="N47" s="94"/>
      <c r="O47" s="94"/>
      <c r="P47" s="94"/>
      <c r="Q47" s="94"/>
      <c r="R47" s="94"/>
      <c r="S47" s="94"/>
    </row>
    <row r="48" spans="1:19" ht="61.2">
      <c r="A48" s="73" t="s">
        <v>5</v>
      </c>
      <c r="B48" s="74">
        <v>3</v>
      </c>
      <c r="C48" s="96"/>
      <c r="D48" s="96"/>
      <c r="E48" s="97" t="s">
        <v>173</v>
      </c>
      <c r="F48" s="98" t="s">
        <v>189</v>
      </c>
      <c r="G48" s="96"/>
      <c r="H48" s="99"/>
      <c r="I48" s="96"/>
      <c r="J48" s="72"/>
      <c r="K48" s="72"/>
      <c r="L48" s="72"/>
      <c r="M48" s="72"/>
      <c r="N48" s="72"/>
      <c r="O48" s="72"/>
      <c r="P48" s="72"/>
      <c r="Q48" s="72"/>
      <c r="R48" s="72"/>
      <c r="S48" s="72"/>
    </row>
    <row r="49" spans="1:19" ht="61.2">
      <c r="A49" s="77" t="s">
        <v>5</v>
      </c>
      <c r="B49" s="78">
        <v>3</v>
      </c>
      <c r="C49" s="100">
        <v>1</v>
      </c>
      <c r="D49" s="100"/>
      <c r="E49" s="101" t="s">
        <v>64</v>
      </c>
      <c r="F49" s="102" t="s">
        <v>190</v>
      </c>
      <c r="G49" s="100"/>
      <c r="H49" s="103"/>
      <c r="I49" s="100"/>
      <c r="J49" s="72"/>
      <c r="K49" s="72"/>
      <c r="L49" s="72"/>
      <c r="M49" s="72"/>
      <c r="N49" s="72"/>
      <c r="O49" s="72"/>
      <c r="P49" s="72"/>
      <c r="Q49" s="72"/>
      <c r="R49" s="72"/>
      <c r="S49" s="72"/>
    </row>
    <row r="50" spans="1:19" ht="61.2">
      <c r="A50" s="83" t="s">
        <v>5</v>
      </c>
      <c r="B50" s="91">
        <v>3</v>
      </c>
      <c r="C50" s="104">
        <v>1</v>
      </c>
      <c r="D50" s="104">
        <v>1</v>
      </c>
      <c r="E50" s="105" t="s">
        <v>42</v>
      </c>
      <c r="F50" s="106" t="s">
        <v>191</v>
      </c>
      <c r="G50" s="126" t="s">
        <v>196</v>
      </c>
      <c r="H50" s="171" t="s">
        <v>157</v>
      </c>
      <c r="I50" s="89" t="s">
        <v>158</v>
      </c>
      <c r="J50" s="72"/>
      <c r="K50" s="72"/>
      <c r="L50" s="72"/>
      <c r="M50" s="72"/>
      <c r="N50" s="72"/>
      <c r="O50" s="72"/>
      <c r="P50" s="72"/>
      <c r="Q50" s="72"/>
      <c r="R50" s="72"/>
      <c r="S50" s="72"/>
    </row>
    <row r="51" spans="1:19" ht="40.799999999999997">
      <c r="A51" s="83" t="s">
        <v>5</v>
      </c>
      <c r="B51" s="91">
        <v>3</v>
      </c>
      <c r="C51" s="104">
        <v>1</v>
      </c>
      <c r="D51" s="104">
        <v>2</v>
      </c>
      <c r="E51" s="105" t="s">
        <v>65</v>
      </c>
      <c r="F51" s="106" t="s">
        <v>192</v>
      </c>
      <c r="G51" s="126" t="s">
        <v>196</v>
      </c>
      <c r="H51" s="172"/>
      <c r="I51" s="89" t="s">
        <v>158</v>
      </c>
    </row>
    <row r="52" spans="1:19" ht="40.799999999999997">
      <c r="A52" s="83" t="s">
        <v>5</v>
      </c>
      <c r="B52" s="91">
        <v>3</v>
      </c>
      <c r="C52" s="104">
        <v>1</v>
      </c>
      <c r="D52" s="104">
        <v>3</v>
      </c>
      <c r="E52" s="105" t="s">
        <v>66</v>
      </c>
      <c r="F52" s="106" t="s">
        <v>193</v>
      </c>
      <c r="G52" s="126" t="s">
        <v>196</v>
      </c>
      <c r="H52" s="173"/>
      <c r="I52" s="89" t="s">
        <v>158</v>
      </c>
    </row>
    <row r="53" spans="1:19">
      <c r="A53" s="107"/>
      <c r="B53" s="107"/>
      <c r="C53" s="107"/>
      <c r="D53" s="107"/>
      <c r="E53" s="108"/>
      <c r="F53" s="109"/>
      <c r="G53" s="109"/>
      <c r="H53" s="108"/>
      <c r="I53" s="117" t="s">
        <v>171</v>
      </c>
    </row>
    <row r="54" spans="1:19">
      <c r="A54" s="107"/>
      <c r="B54" s="107"/>
      <c r="C54" s="107"/>
      <c r="D54" s="107"/>
      <c r="E54" s="108"/>
      <c r="F54" s="109"/>
      <c r="G54" s="109"/>
      <c r="H54" s="108"/>
      <c r="I54" s="109"/>
    </row>
    <row r="55" spans="1:19">
      <c r="A55" s="107"/>
      <c r="B55" s="107"/>
      <c r="C55" s="107"/>
      <c r="D55" s="107"/>
      <c r="E55" s="108"/>
      <c r="F55" s="109"/>
      <c r="G55" s="109"/>
      <c r="H55" s="108"/>
      <c r="I55" s="109"/>
    </row>
    <row r="56" spans="1:19">
      <c r="A56" s="107"/>
      <c r="B56" s="107"/>
      <c r="C56" s="107"/>
      <c r="D56" s="107"/>
      <c r="E56" s="108"/>
      <c r="F56" s="109"/>
      <c r="G56" s="109"/>
      <c r="H56" s="108"/>
      <c r="I56" s="109"/>
    </row>
    <row r="57" spans="1:19">
      <c r="A57" s="107"/>
      <c r="B57" s="107"/>
      <c r="C57" s="107"/>
      <c r="D57" s="107"/>
      <c r="E57" s="108"/>
      <c r="F57" s="109"/>
      <c r="G57" s="109"/>
      <c r="H57" s="108"/>
      <c r="I57" s="109"/>
    </row>
    <row r="58" spans="1:19">
      <c r="A58" s="107"/>
      <c r="B58" s="107"/>
      <c r="C58" s="107"/>
      <c r="D58" s="107"/>
      <c r="E58" s="108"/>
      <c r="F58" s="109"/>
      <c r="G58" s="109"/>
      <c r="H58" s="108"/>
      <c r="I58" s="109"/>
    </row>
    <row r="59" spans="1:19">
      <c r="A59" s="107"/>
      <c r="B59" s="107"/>
      <c r="C59" s="107"/>
      <c r="D59" s="107"/>
      <c r="E59" s="108"/>
      <c r="F59" s="109"/>
      <c r="G59" s="109"/>
      <c r="H59" s="108"/>
      <c r="I59" s="109"/>
    </row>
    <row r="60" spans="1:19">
      <c r="A60" s="107"/>
      <c r="B60" s="107"/>
      <c r="C60" s="107"/>
      <c r="D60" s="107"/>
      <c r="E60" s="108"/>
      <c r="F60" s="109"/>
      <c r="G60" s="109"/>
      <c r="H60" s="108"/>
      <c r="I60" s="109"/>
    </row>
    <row r="61" spans="1:19">
      <c r="A61" s="107"/>
      <c r="B61" s="107"/>
      <c r="C61" s="107"/>
      <c r="D61" s="107"/>
      <c r="E61" s="108"/>
      <c r="F61" s="109"/>
      <c r="G61" s="109"/>
      <c r="H61" s="108"/>
      <c r="I61" s="109"/>
    </row>
    <row r="62" spans="1:19">
      <c r="A62" s="107"/>
      <c r="B62" s="107"/>
      <c r="C62" s="107"/>
      <c r="D62" s="107"/>
      <c r="E62" s="108"/>
      <c r="F62" s="109"/>
      <c r="G62" s="109"/>
      <c r="H62" s="108"/>
      <c r="I62" s="109"/>
    </row>
    <row r="63" spans="1:19">
      <c r="A63" s="107"/>
      <c r="B63" s="107"/>
      <c r="C63" s="107"/>
      <c r="D63" s="107"/>
      <c r="E63" s="108"/>
      <c r="F63" s="109"/>
      <c r="G63" s="109"/>
      <c r="H63" s="108"/>
      <c r="I63" s="109"/>
    </row>
    <row r="64" spans="1:19">
      <c r="A64" s="107"/>
      <c r="B64" s="107"/>
      <c r="C64" s="107"/>
      <c r="D64" s="107"/>
      <c r="E64" s="108"/>
      <c r="F64" s="109"/>
      <c r="G64" s="109"/>
      <c r="H64" s="108"/>
      <c r="I64" s="109"/>
    </row>
    <row r="65" spans="1:9">
      <c r="A65" s="107"/>
      <c r="B65" s="107"/>
      <c r="C65" s="107"/>
      <c r="D65" s="107"/>
      <c r="E65" s="108"/>
      <c r="F65" s="109"/>
      <c r="G65" s="109"/>
      <c r="H65" s="108"/>
      <c r="I65" s="109"/>
    </row>
    <row r="66" spans="1:9">
      <c r="A66" s="107"/>
      <c r="B66" s="107"/>
      <c r="C66" s="107"/>
      <c r="D66" s="107"/>
      <c r="E66" s="108"/>
      <c r="F66" s="109"/>
      <c r="G66" s="109"/>
      <c r="H66" s="108"/>
      <c r="I66" s="109"/>
    </row>
    <row r="67" spans="1:9">
      <c r="A67" s="107"/>
      <c r="B67" s="107"/>
      <c r="C67" s="107"/>
      <c r="D67" s="107"/>
      <c r="E67" s="108"/>
      <c r="F67" s="109"/>
      <c r="G67" s="109"/>
      <c r="H67" s="108"/>
      <c r="I67" s="109"/>
    </row>
    <row r="68" spans="1:9">
      <c r="A68" s="107"/>
      <c r="B68" s="107"/>
      <c r="C68" s="107"/>
      <c r="D68" s="107"/>
      <c r="E68" s="108"/>
      <c r="F68" s="109"/>
      <c r="G68" s="109"/>
      <c r="H68" s="108"/>
      <c r="I68" s="109"/>
    </row>
    <row r="69" spans="1:9">
      <c r="A69" s="107"/>
      <c r="B69" s="107"/>
      <c r="C69" s="107"/>
      <c r="D69" s="107"/>
      <c r="E69" s="108"/>
      <c r="F69" s="109"/>
      <c r="G69" s="109"/>
      <c r="H69" s="108"/>
      <c r="I69" s="109"/>
    </row>
    <row r="70" spans="1:9">
      <c r="A70" s="107"/>
      <c r="B70" s="107"/>
      <c r="C70" s="107"/>
      <c r="D70" s="107"/>
      <c r="E70" s="108"/>
      <c r="F70" s="109"/>
      <c r="G70" s="109"/>
      <c r="H70" s="108"/>
      <c r="I70" s="109"/>
    </row>
  </sheetData>
  <mergeCells count="16">
    <mergeCell ref="A5:I5"/>
    <mergeCell ref="A7:I7"/>
    <mergeCell ref="A8:I8"/>
    <mergeCell ref="A10:D10"/>
    <mergeCell ref="E10:E11"/>
    <mergeCell ref="F10:F11"/>
    <mergeCell ref="G10:G11"/>
    <mergeCell ref="H10:H11"/>
    <mergeCell ref="I10:I11"/>
    <mergeCell ref="H50:H52"/>
    <mergeCell ref="H15:H20"/>
    <mergeCell ref="H22:H24"/>
    <mergeCell ref="H26:H28"/>
    <mergeCell ref="H30:H31"/>
    <mergeCell ref="H35:H36"/>
    <mergeCell ref="H43:H47"/>
  </mergeCells>
  <pageMargins left="0.19685039370078741" right="0.11811023622047245" top="0.74803149606299213" bottom="0" header="0.31496062992125984" footer="0"/>
  <pageSetup paperSize="9" scale="95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view="pageBreakPreview" zoomScale="85" zoomScaleSheetLayoutView="85" workbookViewId="0">
      <selection activeCell="F2" sqref="F2"/>
    </sheetView>
  </sheetViews>
  <sheetFormatPr defaultRowHeight="14.4"/>
  <cols>
    <col min="2" max="2" width="9.109375" style="110"/>
    <col min="3" max="3" width="54.88671875" customWidth="1"/>
    <col min="4" max="4" width="18.109375" customWidth="1"/>
    <col min="14" max="14" width="14.5546875" customWidth="1"/>
  </cols>
  <sheetData>
    <row r="1" spans="1:14" ht="18">
      <c r="F1" s="116" t="s">
        <v>167</v>
      </c>
    </row>
    <row r="2" spans="1:14" ht="18">
      <c r="F2" s="146" t="s">
        <v>232</v>
      </c>
      <c r="G2" s="70"/>
      <c r="H2" s="70"/>
      <c r="I2" s="70"/>
      <c r="J2" s="70"/>
      <c r="K2" s="70"/>
      <c r="L2" s="70"/>
      <c r="M2" s="70"/>
      <c r="N2" s="70"/>
    </row>
    <row r="3" spans="1:14" ht="18">
      <c r="F3" s="116" t="s">
        <v>175</v>
      </c>
      <c r="G3" s="67"/>
      <c r="H3" s="67"/>
      <c r="I3" s="67"/>
      <c r="J3" s="67"/>
      <c r="K3" s="67"/>
      <c r="L3" s="67"/>
      <c r="M3" s="67"/>
      <c r="N3" s="67"/>
    </row>
    <row r="4" spans="1:14" ht="17.399999999999999">
      <c r="F4" s="64"/>
      <c r="G4" s="64"/>
      <c r="H4" s="64"/>
      <c r="I4" s="64"/>
      <c r="J4" s="119"/>
      <c r="K4" s="125"/>
      <c r="L4" s="125"/>
      <c r="M4" s="64"/>
      <c r="N4" s="64"/>
    </row>
    <row r="5" spans="1:14" ht="17.399999999999999">
      <c r="A5" s="183" t="s">
        <v>164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</row>
    <row r="6" spans="1:14" ht="18">
      <c r="A6" s="111"/>
    </row>
    <row r="7" spans="1:14" ht="56.25" customHeight="1">
      <c r="A7" s="184" t="s">
        <v>205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</row>
    <row r="8" spans="1:14" ht="18.75" customHeight="1">
      <c r="A8" s="185" t="s">
        <v>186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</row>
    <row r="10" spans="1:14" ht="36" customHeight="1">
      <c r="A10" s="194" t="s">
        <v>0</v>
      </c>
      <c r="B10" s="194"/>
      <c r="C10" s="189" t="s">
        <v>163</v>
      </c>
      <c r="D10" s="189" t="s">
        <v>162</v>
      </c>
      <c r="E10" s="189" t="s">
        <v>161</v>
      </c>
      <c r="F10" s="189"/>
      <c r="G10" s="189"/>
      <c r="H10" s="189"/>
      <c r="I10" s="189"/>
      <c r="J10" s="189"/>
      <c r="K10" s="189"/>
      <c r="L10" s="189"/>
      <c r="M10" s="189"/>
      <c r="N10" s="193" t="s">
        <v>160</v>
      </c>
    </row>
    <row r="11" spans="1:14">
      <c r="A11" s="65" t="s">
        <v>1</v>
      </c>
      <c r="B11" s="65" t="s">
        <v>2</v>
      </c>
      <c r="C11" s="189"/>
      <c r="D11" s="189"/>
      <c r="E11" s="65" t="s">
        <v>10</v>
      </c>
      <c r="F11" s="65" t="s">
        <v>9</v>
      </c>
      <c r="G11" s="65" t="s">
        <v>8</v>
      </c>
      <c r="H11" s="65" t="s">
        <v>7</v>
      </c>
      <c r="I11" s="65" t="s">
        <v>6</v>
      </c>
      <c r="J11" s="120" t="s">
        <v>117</v>
      </c>
      <c r="K11" s="127" t="s">
        <v>181</v>
      </c>
      <c r="L11" s="127" t="s">
        <v>194</v>
      </c>
      <c r="M11" s="127" t="s">
        <v>195</v>
      </c>
      <c r="N11" s="193"/>
    </row>
    <row r="12" spans="1:14">
      <c r="A12" s="65">
        <v>1</v>
      </c>
      <c r="B12" s="65">
        <v>2</v>
      </c>
      <c r="C12" s="65">
        <v>3</v>
      </c>
      <c r="D12" s="65">
        <v>4</v>
      </c>
      <c r="E12" s="65">
        <v>5</v>
      </c>
      <c r="F12" s="65">
        <v>6</v>
      </c>
      <c r="G12" s="65">
        <v>7</v>
      </c>
      <c r="H12" s="65">
        <v>8</v>
      </c>
      <c r="I12" s="65">
        <v>9</v>
      </c>
      <c r="J12" s="120">
        <v>10</v>
      </c>
      <c r="K12" s="127">
        <v>11</v>
      </c>
      <c r="L12" s="127">
        <v>12</v>
      </c>
      <c r="M12" s="65">
        <v>13</v>
      </c>
      <c r="N12" s="65">
        <v>14</v>
      </c>
    </row>
    <row r="13" spans="1:14" ht="24.75" customHeight="1">
      <c r="A13" s="83"/>
      <c r="B13" s="65"/>
      <c r="C13" s="190" t="s">
        <v>159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2"/>
    </row>
    <row r="14" spans="1:14">
      <c r="N14" s="117" t="s">
        <v>171</v>
      </c>
    </row>
  </sheetData>
  <mergeCells count="9">
    <mergeCell ref="C13:N13"/>
    <mergeCell ref="N10:N11"/>
    <mergeCell ref="A5:N5"/>
    <mergeCell ref="A7:N7"/>
    <mergeCell ref="A8:N8"/>
    <mergeCell ref="A10:B10"/>
    <mergeCell ref="C10:C11"/>
    <mergeCell ref="D10:D11"/>
    <mergeCell ref="E10:M10"/>
  </mergeCells>
  <pageMargins left="0.11811023622047245" right="0.11811023622047245" top="0.74803149606299213" bottom="0.15748031496062992" header="0.31496062992125984" footer="0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zoomScale="85" zoomScaleNormal="85" workbookViewId="0">
      <selection activeCell="G2" sqref="G2"/>
    </sheetView>
  </sheetViews>
  <sheetFormatPr defaultRowHeight="14.4"/>
  <cols>
    <col min="4" max="4" width="35.109375" customWidth="1"/>
    <col min="5" max="5" width="35.88671875" customWidth="1"/>
  </cols>
  <sheetData>
    <row r="1" spans="1:15" ht="18">
      <c r="G1" s="116" t="s">
        <v>168</v>
      </c>
    </row>
    <row r="2" spans="1:15" ht="18">
      <c r="G2" s="146" t="s">
        <v>232</v>
      </c>
    </row>
    <row r="3" spans="1:15" ht="18">
      <c r="G3" s="116" t="s">
        <v>174</v>
      </c>
    </row>
    <row r="4" spans="1:15" ht="33" customHeight="1">
      <c r="A4" s="199" t="s">
        <v>107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6" spans="1:15" ht="49.5" customHeight="1">
      <c r="A6" s="184" t="s">
        <v>205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</row>
    <row r="7" spans="1:15" ht="36" customHeight="1">
      <c r="A7" s="185" t="s">
        <v>186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</row>
    <row r="9" spans="1:15" s="54" customFormat="1" ht="56.25" customHeight="1">
      <c r="A9" s="189" t="s">
        <v>0</v>
      </c>
      <c r="B9" s="189"/>
      <c r="C9" s="187" t="s">
        <v>11</v>
      </c>
      <c r="D9" s="200" t="s">
        <v>108</v>
      </c>
      <c r="E9" s="200" t="s">
        <v>109</v>
      </c>
      <c r="F9" s="200" t="s">
        <v>110</v>
      </c>
      <c r="G9" s="197" t="s">
        <v>119</v>
      </c>
      <c r="H9" s="197" t="s">
        <v>120</v>
      </c>
      <c r="I9" s="197" t="s">
        <v>183</v>
      </c>
      <c r="J9" s="197" t="s">
        <v>199</v>
      </c>
      <c r="K9" s="197" t="s">
        <v>210</v>
      </c>
      <c r="L9" s="197" t="s">
        <v>121</v>
      </c>
      <c r="M9" s="197" t="s">
        <v>182</v>
      </c>
      <c r="N9" s="197" t="s">
        <v>197</v>
      </c>
      <c r="O9" s="197" t="s">
        <v>198</v>
      </c>
    </row>
    <row r="10" spans="1:15">
      <c r="A10" s="1" t="s">
        <v>1</v>
      </c>
      <c r="B10" s="1" t="s">
        <v>2</v>
      </c>
      <c r="C10" s="188"/>
      <c r="D10" s="201"/>
      <c r="E10" s="201"/>
      <c r="F10" s="201"/>
      <c r="G10" s="197"/>
      <c r="H10" s="197"/>
      <c r="I10" s="197"/>
      <c r="J10" s="197"/>
      <c r="K10" s="197"/>
      <c r="L10" s="197"/>
      <c r="M10" s="197"/>
      <c r="N10" s="197"/>
      <c r="O10" s="197"/>
    </row>
    <row r="11" spans="1:15">
      <c r="A11" s="1">
        <v>1</v>
      </c>
      <c r="B11" s="1">
        <v>2</v>
      </c>
      <c r="C11" s="1">
        <v>3</v>
      </c>
      <c r="D11" s="112">
        <v>4</v>
      </c>
      <c r="E11" s="112">
        <v>5</v>
      </c>
      <c r="F11" s="112">
        <v>6</v>
      </c>
      <c r="G11" s="112">
        <v>7</v>
      </c>
      <c r="H11" s="112">
        <v>8</v>
      </c>
      <c r="I11" s="112">
        <v>9</v>
      </c>
      <c r="J11" s="112">
        <v>10</v>
      </c>
      <c r="K11" s="112">
        <v>11</v>
      </c>
      <c r="L11" s="118">
        <f>K11+1</f>
        <v>12</v>
      </c>
      <c r="M11" s="124">
        <f t="shared" ref="M11:O11" si="0">L11+1</f>
        <v>13</v>
      </c>
      <c r="N11" s="124">
        <f t="shared" si="0"/>
        <v>14</v>
      </c>
      <c r="O11" s="124">
        <f t="shared" si="0"/>
        <v>15</v>
      </c>
    </row>
    <row r="12" spans="1:15">
      <c r="A12" s="59" t="s">
        <v>5</v>
      </c>
      <c r="B12" s="1">
        <v>1</v>
      </c>
      <c r="C12" s="1"/>
      <c r="D12" s="198" t="s">
        <v>170</v>
      </c>
      <c r="E12" s="198"/>
      <c r="F12" s="198"/>
      <c r="G12" s="198"/>
      <c r="H12" s="198"/>
      <c r="I12" s="198"/>
      <c r="J12" s="198"/>
      <c r="K12" s="198"/>
      <c r="L12" s="198"/>
      <c r="M12" s="198"/>
    </row>
    <row r="13" spans="1:15" ht="36.6">
      <c r="A13" s="195" t="s">
        <v>5</v>
      </c>
      <c r="B13" s="195">
        <v>1</v>
      </c>
      <c r="C13" s="195">
        <v>933</v>
      </c>
      <c r="D13" s="196" t="s">
        <v>111</v>
      </c>
      <c r="E13" s="58" t="s">
        <v>112</v>
      </c>
      <c r="F13" s="56" t="s">
        <v>113</v>
      </c>
      <c r="G13" s="114">
        <v>4316.7</v>
      </c>
      <c r="H13" s="114">
        <v>4587</v>
      </c>
      <c r="I13" s="114">
        <v>5155.2</v>
      </c>
      <c r="J13" s="114">
        <v>5638.4</v>
      </c>
      <c r="K13" s="114">
        <v>6119.3</v>
      </c>
      <c r="L13" s="114">
        <v>5312.2</v>
      </c>
      <c r="M13" s="114">
        <v>5312.2</v>
      </c>
      <c r="N13" s="114">
        <v>5302.9</v>
      </c>
      <c r="O13" s="114">
        <v>5309.6</v>
      </c>
    </row>
    <row r="14" spans="1:15" ht="36.6">
      <c r="A14" s="195"/>
      <c r="B14" s="195"/>
      <c r="C14" s="195"/>
      <c r="D14" s="196"/>
      <c r="E14" s="58" t="s">
        <v>98</v>
      </c>
      <c r="F14" s="56" t="s">
        <v>114</v>
      </c>
      <c r="G14" s="113">
        <v>117187</v>
      </c>
      <c r="H14" s="113">
        <v>114744</v>
      </c>
      <c r="I14" s="113">
        <v>115803</v>
      </c>
      <c r="J14" s="113">
        <f t="shared" ref="J14:O14" si="1">92000+22700</f>
        <v>114700</v>
      </c>
      <c r="K14" s="113">
        <f t="shared" si="1"/>
        <v>114700</v>
      </c>
      <c r="L14" s="113">
        <f t="shared" si="1"/>
        <v>114700</v>
      </c>
      <c r="M14" s="113">
        <f t="shared" si="1"/>
        <v>114700</v>
      </c>
      <c r="N14" s="113">
        <f t="shared" si="1"/>
        <v>114700</v>
      </c>
      <c r="O14" s="113">
        <f t="shared" si="1"/>
        <v>114700</v>
      </c>
    </row>
    <row r="15" spans="1:15" ht="36.6">
      <c r="A15" s="195" t="s">
        <v>5</v>
      </c>
      <c r="B15" s="195">
        <v>1</v>
      </c>
      <c r="C15" s="195">
        <v>933</v>
      </c>
      <c r="D15" s="196" t="s">
        <v>115</v>
      </c>
      <c r="E15" s="58" t="s">
        <v>112</v>
      </c>
      <c r="F15" s="56" t="s">
        <v>113</v>
      </c>
      <c r="G15" s="114">
        <v>1065.5999999999999</v>
      </c>
      <c r="H15" s="114">
        <v>1111.9000000000001</v>
      </c>
      <c r="I15" s="114">
        <v>1198.7</v>
      </c>
      <c r="J15" s="114">
        <v>1307</v>
      </c>
      <c r="K15" s="114">
        <v>1490.8</v>
      </c>
      <c r="L15" s="114">
        <v>1249.4000000000001</v>
      </c>
      <c r="M15" s="114">
        <v>1249.4000000000001</v>
      </c>
      <c r="N15" s="114">
        <v>1325.7</v>
      </c>
      <c r="O15" s="114">
        <v>1327.4</v>
      </c>
    </row>
    <row r="16" spans="1:15">
      <c r="A16" s="195"/>
      <c r="B16" s="195"/>
      <c r="C16" s="195"/>
      <c r="D16" s="196"/>
      <c r="E16" s="58" t="s">
        <v>179</v>
      </c>
      <c r="F16" s="56" t="s">
        <v>97</v>
      </c>
      <c r="G16" s="113">
        <v>1336</v>
      </c>
      <c r="H16" s="113">
        <v>1405</v>
      </c>
      <c r="I16" s="113">
        <v>1406</v>
      </c>
      <c r="J16" s="113">
        <v>1400</v>
      </c>
      <c r="K16" s="113">
        <v>1400</v>
      </c>
      <c r="L16" s="113">
        <v>1400</v>
      </c>
      <c r="M16" s="113">
        <v>1400</v>
      </c>
      <c r="N16" s="113">
        <v>1400</v>
      </c>
      <c r="O16" s="113">
        <v>1400</v>
      </c>
    </row>
    <row r="17" spans="1:15" ht="36.6">
      <c r="A17" s="195" t="s">
        <v>5</v>
      </c>
      <c r="B17" s="195">
        <v>1</v>
      </c>
      <c r="C17" s="195">
        <v>933</v>
      </c>
      <c r="D17" s="196" t="s">
        <v>116</v>
      </c>
      <c r="E17" s="58" t="s">
        <v>112</v>
      </c>
      <c r="F17" s="56" t="s">
        <v>113</v>
      </c>
      <c r="G17" s="114" t="s">
        <v>211</v>
      </c>
      <c r="H17" s="114">
        <v>62.7</v>
      </c>
      <c r="I17" s="114">
        <v>76.099999999999994</v>
      </c>
      <c r="J17" s="114">
        <v>39</v>
      </c>
      <c r="K17" s="114">
        <v>39</v>
      </c>
      <c r="L17" s="114">
        <v>36</v>
      </c>
      <c r="M17" s="114">
        <v>36</v>
      </c>
      <c r="N17" s="114">
        <v>36</v>
      </c>
      <c r="O17" s="114">
        <v>36</v>
      </c>
    </row>
    <row r="18" spans="1:15">
      <c r="A18" s="195"/>
      <c r="B18" s="195"/>
      <c r="C18" s="195"/>
      <c r="D18" s="196"/>
      <c r="E18" s="58" t="s">
        <v>179</v>
      </c>
      <c r="F18" s="56" t="s">
        <v>97</v>
      </c>
      <c r="G18" s="113">
        <v>97</v>
      </c>
      <c r="H18" s="113">
        <v>100</v>
      </c>
      <c r="I18" s="113">
        <v>101</v>
      </c>
      <c r="J18" s="113">
        <v>100</v>
      </c>
      <c r="K18" s="113">
        <v>100</v>
      </c>
      <c r="L18" s="113">
        <v>100</v>
      </c>
      <c r="M18" s="113">
        <v>100</v>
      </c>
      <c r="N18" s="113">
        <v>100</v>
      </c>
      <c r="O18" s="113">
        <v>100</v>
      </c>
    </row>
    <row r="19" spans="1:15">
      <c r="M19" s="117"/>
      <c r="N19" s="117"/>
      <c r="O19" s="117" t="s">
        <v>171</v>
      </c>
    </row>
  </sheetData>
  <mergeCells count="30">
    <mergeCell ref="N9:N10"/>
    <mergeCell ref="O9:O10"/>
    <mergeCell ref="A4:M4"/>
    <mergeCell ref="A6:M6"/>
    <mergeCell ref="A7:M7"/>
    <mergeCell ref="A9:B9"/>
    <mergeCell ref="C9:C10"/>
    <mergeCell ref="D9:D10"/>
    <mergeCell ref="E9:E10"/>
    <mergeCell ref="F9:F10"/>
    <mergeCell ref="G9:G10"/>
    <mergeCell ref="H9:H10"/>
    <mergeCell ref="I9:I10"/>
    <mergeCell ref="M9:M10"/>
    <mergeCell ref="K9:K10"/>
    <mergeCell ref="A17:A18"/>
    <mergeCell ref="B17:B18"/>
    <mergeCell ref="C17:C18"/>
    <mergeCell ref="D17:D18"/>
    <mergeCell ref="J9:J10"/>
    <mergeCell ref="D12:M12"/>
    <mergeCell ref="A15:A16"/>
    <mergeCell ref="B15:B16"/>
    <mergeCell ref="C15:C16"/>
    <mergeCell ref="D15:D16"/>
    <mergeCell ref="A13:A14"/>
    <mergeCell ref="B13:B14"/>
    <mergeCell ref="C13:C14"/>
    <mergeCell ref="D13:D14"/>
    <mergeCell ref="L9:L10"/>
  </mergeCells>
  <printOptions horizontalCentered="1"/>
  <pageMargins left="0.19685039370078741" right="0.31496062992125984" top="0.74803149606299213" bottom="0.15748031496062992" header="0.31496062992125984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58"/>
  <sheetViews>
    <sheetView tabSelected="1" view="pageBreakPreview" zoomScale="85" zoomScaleNormal="85" zoomScaleSheetLayoutView="85" workbookViewId="0">
      <pane xSplit="6" ySplit="11" topLeftCell="G12" activePane="bottomRight" state="frozen"/>
      <selection pane="topRight" activeCell="G1" sqref="G1"/>
      <selection pane="bottomLeft" activeCell="A11" sqref="A11"/>
      <selection pane="bottomRight" activeCell="S14" sqref="S14"/>
    </sheetView>
  </sheetViews>
  <sheetFormatPr defaultRowHeight="14.4"/>
  <cols>
    <col min="1" max="1" width="5.6640625" customWidth="1"/>
    <col min="2" max="2" width="4.88671875" customWidth="1"/>
    <col min="3" max="3" width="4.6640625" customWidth="1"/>
    <col min="4" max="4" width="4.33203125" customWidth="1"/>
    <col min="5" max="5" width="4" customWidth="1"/>
    <col min="6" max="6" width="54.5546875" customWidth="1"/>
    <col min="7" max="7" width="20" customWidth="1"/>
    <col min="8" max="8" width="6.109375" customWidth="1"/>
    <col min="9" max="9" width="4.44140625" customWidth="1"/>
    <col min="10" max="10" width="4.33203125" customWidth="1"/>
    <col min="12" max="12" width="6.88671875" customWidth="1"/>
    <col min="13" max="16" width="9.33203125" style="140" bestFit="1" customWidth="1"/>
    <col min="17" max="17" width="9.33203125" style="140" customWidth="1"/>
    <col min="18" max="18" width="9.33203125" customWidth="1"/>
    <col min="19" max="21" width="9.33203125" bestFit="1" customWidth="1"/>
    <col min="22" max="22" width="20" customWidth="1"/>
  </cols>
  <sheetData>
    <row r="1" spans="1:21" ht="18">
      <c r="L1" s="116" t="s">
        <v>169</v>
      </c>
      <c r="M1" s="128"/>
      <c r="N1" s="128"/>
      <c r="O1" s="128"/>
      <c r="P1" s="128"/>
      <c r="Q1" s="128"/>
      <c r="R1" s="67"/>
      <c r="S1" s="67"/>
      <c r="T1" s="67"/>
      <c r="U1" s="67"/>
    </row>
    <row r="2" spans="1:21" ht="18">
      <c r="L2" s="146" t="s">
        <v>232</v>
      </c>
      <c r="M2" s="128"/>
      <c r="N2" s="128"/>
      <c r="O2" s="128"/>
      <c r="P2" s="128"/>
      <c r="Q2" s="128"/>
      <c r="R2" s="67"/>
      <c r="S2" s="67"/>
      <c r="T2" s="67"/>
      <c r="U2" s="67"/>
    </row>
    <row r="3" spans="1:21" ht="18">
      <c r="L3" s="116" t="s">
        <v>204</v>
      </c>
      <c r="M3" s="129"/>
      <c r="N3" s="129"/>
      <c r="O3" s="129"/>
      <c r="P3" s="129"/>
      <c r="Q3" s="129"/>
      <c r="R3" s="119"/>
      <c r="S3" s="49"/>
      <c r="T3" s="125"/>
      <c r="U3" s="125"/>
    </row>
    <row r="4" spans="1:21" ht="17.399999999999999">
      <c r="A4" s="183" t="s">
        <v>12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</row>
    <row r="5" spans="1:21" ht="17.399999999999999">
      <c r="A5" s="183" t="s">
        <v>13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</row>
    <row r="7" spans="1:21" ht="38.25" customHeight="1">
      <c r="A7" s="202" t="s">
        <v>205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</row>
    <row r="8" spans="1:21" ht="18.75" customHeight="1">
      <c r="A8" s="185" t="s">
        <v>185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</row>
    <row r="10" spans="1:21" ht="15" customHeight="1">
      <c r="A10" s="212" t="s">
        <v>0</v>
      </c>
      <c r="B10" s="212"/>
      <c r="C10" s="212"/>
      <c r="D10" s="212"/>
      <c r="E10" s="212"/>
      <c r="F10" s="212" t="s">
        <v>14</v>
      </c>
      <c r="G10" s="212" t="s">
        <v>15</v>
      </c>
      <c r="H10" s="212" t="s">
        <v>16</v>
      </c>
      <c r="I10" s="212"/>
      <c r="J10" s="212"/>
      <c r="K10" s="212"/>
      <c r="L10" s="212"/>
      <c r="M10" s="213" t="s">
        <v>17</v>
      </c>
      <c r="N10" s="214"/>
      <c r="O10" s="214"/>
      <c r="P10" s="214"/>
      <c r="Q10" s="214"/>
      <c r="R10" s="214"/>
      <c r="S10" s="214"/>
      <c r="T10" s="214"/>
      <c r="U10" s="214"/>
    </row>
    <row r="11" spans="1:21" ht="30.75" customHeight="1">
      <c r="A11" s="47" t="s">
        <v>1</v>
      </c>
      <c r="B11" s="47" t="s">
        <v>2</v>
      </c>
      <c r="C11" s="47" t="s">
        <v>3</v>
      </c>
      <c r="D11" s="47" t="s">
        <v>4</v>
      </c>
      <c r="E11" s="47" t="s">
        <v>18</v>
      </c>
      <c r="F11" s="212"/>
      <c r="G11" s="212"/>
      <c r="H11" s="47" t="s">
        <v>11</v>
      </c>
      <c r="I11" s="47" t="s">
        <v>19</v>
      </c>
      <c r="J11" s="47" t="s">
        <v>20</v>
      </c>
      <c r="K11" s="47" t="s">
        <v>21</v>
      </c>
      <c r="L11" s="47" t="s">
        <v>22</v>
      </c>
      <c r="M11" s="130" t="s">
        <v>10</v>
      </c>
      <c r="N11" s="130" t="s">
        <v>9</v>
      </c>
      <c r="O11" s="130" t="s">
        <v>8</v>
      </c>
      <c r="P11" s="130" t="s">
        <v>7</v>
      </c>
      <c r="Q11" s="130" t="s">
        <v>6</v>
      </c>
      <c r="R11" s="115" t="s">
        <v>117</v>
      </c>
      <c r="S11" s="115" t="s">
        <v>181</v>
      </c>
      <c r="T11" s="115" t="s">
        <v>194</v>
      </c>
      <c r="U11" s="115" t="s">
        <v>195</v>
      </c>
    </row>
    <row r="12" spans="1:21">
      <c r="A12" s="47">
        <v>1</v>
      </c>
      <c r="B12" s="47">
        <v>2</v>
      </c>
      <c r="C12" s="47">
        <v>3</v>
      </c>
      <c r="D12" s="47">
        <v>4</v>
      </c>
      <c r="E12" s="47">
        <v>5</v>
      </c>
      <c r="F12" s="47">
        <v>6</v>
      </c>
      <c r="G12" s="47">
        <v>7</v>
      </c>
      <c r="H12" s="47">
        <v>8</v>
      </c>
      <c r="I12" s="47">
        <v>9</v>
      </c>
      <c r="J12" s="47">
        <v>10</v>
      </c>
      <c r="K12" s="47">
        <v>11</v>
      </c>
      <c r="L12" s="47">
        <v>12</v>
      </c>
      <c r="M12" s="130">
        <v>13</v>
      </c>
      <c r="N12" s="130">
        <v>14</v>
      </c>
      <c r="O12" s="130">
        <v>15</v>
      </c>
      <c r="P12" s="130">
        <v>16</v>
      </c>
      <c r="Q12" s="130">
        <v>17</v>
      </c>
      <c r="R12" s="115">
        <v>18</v>
      </c>
      <c r="S12" s="115">
        <v>16</v>
      </c>
      <c r="T12" s="115">
        <v>16</v>
      </c>
      <c r="U12" s="115">
        <v>16</v>
      </c>
    </row>
    <row r="13" spans="1:21">
      <c r="A13" s="204" t="s">
        <v>5</v>
      </c>
      <c r="B13" s="205">
        <v>0</v>
      </c>
      <c r="C13" s="205"/>
      <c r="D13" s="205"/>
      <c r="E13" s="206"/>
      <c r="F13" s="207" t="s">
        <v>24</v>
      </c>
      <c r="G13" s="15" t="s">
        <v>23</v>
      </c>
      <c r="H13" s="51"/>
      <c r="I13" s="51"/>
      <c r="J13" s="51"/>
      <c r="K13" s="51"/>
      <c r="L13" s="51"/>
      <c r="M13" s="131">
        <f t="shared" ref="M13:S13" si="0">M14+M15</f>
        <v>6298.5</v>
      </c>
      <c r="N13" s="131">
        <f t="shared" si="0"/>
        <v>6712.9999999999991</v>
      </c>
      <c r="O13" s="131">
        <f t="shared" si="0"/>
        <v>7062.4</v>
      </c>
      <c r="P13" s="131">
        <f t="shared" si="0"/>
        <v>7808.8</v>
      </c>
      <c r="Q13" s="131">
        <f t="shared" si="0"/>
        <v>14405.4</v>
      </c>
      <c r="R13" s="121">
        <f t="shared" ref="R13" si="1">R14+R15</f>
        <v>9136</v>
      </c>
      <c r="S13" s="121">
        <f t="shared" si="0"/>
        <v>8645</v>
      </c>
      <c r="T13" s="121">
        <f t="shared" ref="T13:U13" si="2">T14+T15</f>
        <v>8645</v>
      </c>
      <c r="U13" s="121">
        <f t="shared" si="2"/>
        <v>8645</v>
      </c>
    </row>
    <row r="14" spans="1:21" ht="43.2">
      <c r="A14" s="204"/>
      <c r="B14" s="205"/>
      <c r="C14" s="205"/>
      <c r="D14" s="205"/>
      <c r="E14" s="206"/>
      <c r="F14" s="208"/>
      <c r="G14" s="32" t="s">
        <v>188</v>
      </c>
      <c r="H14" s="51">
        <v>933</v>
      </c>
      <c r="I14" s="51"/>
      <c r="J14" s="51"/>
      <c r="K14" s="51"/>
      <c r="L14" s="51"/>
      <c r="M14" s="132"/>
      <c r="N14" s="132"/>
      <c r="O14" s="132"/>
      <c r="P14" s="132"/>
      <c r="Q14" s="132"/>
      <c r="R14" s="31"/>
      <c r="S14" s="31"/>
      <c r="T14" s="31"/>
      <c r="U14" s="31"/>
    </row>
    <row r="15" spans="1:21">
      <c r="A15" s="204"/>
      <c r="B15" s="205"/>
      <c r="C15" s="205"/>
      <c r="D15" s="205"/>
      <c r="E15" s="206"/>
      <c r="F15" s="208"/>
      <c r="G15" s="32" t="s">
        <v>41</v>
      </c>
      <c r="H15" s="51">
        <v>933</v>
      </c>
      <c r="I15" s="51"/>
      <c r="J15" s="51"/>
      <c r="K15" s="51"/>
      <c r="L15" s="51"/>
      <c r="M15" s="132">
        <f t="shared" ref="M15:S15" si="3">M18+M47+M53</f>
        <v>6298.5</v>
      </c>
      <c r="N15" s="132">
        <f t="shared" si="3"/>
        <v>6712.9999999999991</v>
      </c>
      <c r="O15" s="132">
        <f t="shared" si="3"/>
        <v>7062.4</v>
      </c>
      <c r="P15" s="132">
        <f t="shared" si="3"/>
        <v>7808.8</v>
      </c>
      <c r="Q15" s="132">
        <f t="shared" si="3"/>
        <v>14405.4</v>
      </c>
      <c r="R15" s="31">
        <f t="shared" ref="R15" si="4">R18+R47+R53</f>
        <v>9136</v>
      </c>
      <c r="S15" s="31">
        <f t="shared" si="3"/>
        <v>8645</v>
      </c>
      <c r="T15" s="31">
        <f t="shared" ref="T15:U15" si="5">T18+T47+T53</f>
        <v>8645</v>
      </c>
      <c r="U15" s="31">
        <f t="shared" si="5"/>
        <v>8645</v>
      </c>
    </row>
    <row r="16" spans="1:21">
      <c r="A16" s="209" t="s">
        <v>5</v>
      </c>
      <c r="B16" s="210">
        <v>1</v>
      </c>
      <c r="C16" s="210"/>
      <c r="D16" s="210"/>
      <c r="E16" s="211"/>
      <c r="F16" s="203" t="s">
        <v>170</v>
      </c>
      <c r="G16" s="48" t="s">
        <v>23</v>
      </c>
      <c r="H16" s="50"/>
      <c r="I16" s="50"/>
      <c r="J16" s="50"/>
      <c r="K16" s="50"/>
      <c r="L16" s="50"/>
      <c r="M16" s="133">
        <f t="shared" ref="M16:S16" si="6">M17+M18</f>
        <v>5559.7759999999998</v>
      </c>
      <c r="N16" s="133">
        <f t="shared" si="6"/>
        <v>5866.5999999999995</v>
      </c>
      <c r="O16" s="133">
        <f t="shared" si="6"/>
        <v>6542</v>
      </c>
      <c r="P16" s="133">
        <f t="shared" si="6"/>
        <v>7250</v>
      </c>
      <c r="Q16" s="133">
        <f t="shared" si="6"/>
        <v>11426.5</v>
      </c>
      <c r="R16" s="33">
        <f t="shared" ref="R16" si="7">R17+R18</f>
        <v>8302.9</v>
      </c>
      <c r="S16" s="33">
        <f t="shared" si="6"/>
        <v>8214.5</v>
      </c>
      <c r="T16" s="33">
        <f t="shared" ref="T16:U16" si="8">T17+T18</f>
        <v>8214.5</v>
      </c>
      <c r="U16" s="33">
        <f t="shared" si="8"/>
        <v>8214.5</v>
      </c>
    </row>
    <row r="17" spans="1:22" ht="43.2">
      <c r="A17" s="209"/>
      <c r="B17" s="210"/>
      <c r="C17" s="210"/>
      <c r="D17" s="210"/>
      <c r="E17" s="211"/>
      <c r="F17" s="203"/>
      <c r="G17" s="34" t="s">
        <v>188</v>
      </c>
      <c r="H17" s="28">
        <v>933</v>
      </c>
      <c r="I17" s="28"/>
      <c r="J17" s="28"/>
      <c r="K17" s="28"/>
      <c r="L17" s="28"/>
      <c r="M17" s="134"/>
      <c r="N17" s="134"/>
      <c r="O17" s="134"/>
      <c r="P17" s="134"/>
      <c r="Q17" s="134"/>
      <c r="R17" s="35"/>
      <c r="S17" s="35"/>
      <c r="T17" s="35"/>
      <c r="U17" s="35"/>
    </row>
    <row r="18" spans="1:22">
      <c r="A18" s="209"/>
      <c r="B18" s="210"/>
      <c r="C18" s="210"/>
      <c r="D18" s="210"/>
      <c r="E18" s="211"/>
      <c r="F18" s="203"/>
      <c r="G18" s="34" t="s">
        <v>41</v>
      </c>
      <c r="H18" s="28">
        <v>933</v>
      </c>
      <c r="I18" s="28"/>
      <c r="J18" s="28"/>
      <c r="K18" s="28"/>
      <c r="L18" s="28"/>
      <c r="M18" s="134">
        <f t="shared" ref="M18:O18" si="9">M19+M26+M30+M37+M42+M34</f>
        <v>5559.7759999999998</v>
      </c>
      <c r="N18" s="134">
        <f t="shared" si="9"/>
        <v>5866.5999999999995</v>
      </c>
      <c r="O18" s="134">
        <f t="shared" si="9"/>
        <v>6542</v>
      </c>
      <c r="P18" s="134">
        <f>P19+P26+P30+P37+P42+P34+P46</f>
        <v>7250</v>
      </c>
      <c r="Q18" s="134">
        <f>Q19+Q26+Q30+Q37+Q42+Q34+Q46</f>
        <v>11426.5</v>
      </c>
      <c r="R18" s="35">
        <f t="shared" ref="R18:U18" si="10">R19+R26+R30+R37+R42+R34+R46</f>
        <v>8302.9</v>
      </c>
      <c r="S18" s="35">
        <f t="shared" si="10"/>
        <v>8214.5</v>
      </c>
      <c r="T18" s="35">
        <f t="shared" si="10"/>
        <v>8214.5</v>
      </c>
      <c r="U18" s="35">
        <f t="shared" si="10"/>
        <v>8214.5</v>
      </c>
    </row>
    <row r="19" spans="1:22">
      <c r="A19" s="21" t="s">
        <v>5</v>
      </c>
      <c r="B19" s="22">
        <v>1</v>
      </c>
      <c r="C19" s="21" t="s">
        <v>206</v>
      </c>
      <c r="D19" s="22"/>
      <c r="E19" s="23"/>
      <c r="F19" s="36" t="s">
        <v>48</v>
      </c>
      <c r="G19" s="23" t="s">
        <v>23</v>
      </c>
      <c r="H19" s="22">
        <v>933</v>
      </c>
      <c r="I19" s="22">
        <v>3</v>
      </c>
      <c r="J19" s="22">
        <v>14</v>
      </c>
      <c r="K19" s="22">
        <v>610161900</v>
      </c>
      <c r="L19" s="22">
        <v>612</v>
      </c>
      <c r="M19" s="135">
        <f t="shared" ref="M19:S19" si="11">SUM(M20:M25)</f>
        <v>0</v>
      </c>
      <c r="N19" s="135">
        <f t="shared" si="11"/>
        <v>0</v>
      </c>
      <c r="O19" s="135">
        <f t="shared" si="11"/>
        <v>0</v>
      </c>
      <c r="P19" s="135">
        <f t="shared" si="11"/>
        <v>0</v>
      </c>
      <c r="Q19" s="135">
        <f t="shared" si="11"/>
        <v>3464.6</v>
      </c>
      <c r="R19" s="37">
        <f t="shared" ref="R19" si="12">SUM(R20:R25)</f>
        <v>20</v>
      </c>
      <c r="S19" s="37">
        <f t="shared" si="11"/>
        <v>0</v>
      </c>
      <c r="T19" s="37">
        <f t="shared" ref="T19:U19" si="13">SUM(T20:T25)</f>
        <v>0</v>
      </c>
      <c r="U19" s="37">
        <f t="shared" si="13"/>
        <v>0</v>
      </c>
    </row>
    <row r="20" spans="1:22" ht="37.5" customHeight="1">
      <c r="A20" s="11" t="s">
        <v>5</v>
      </c>
      <c r="B20" s="12">
        <v>1</v>
      </c>
      <c r="C20" s="11" t="s">
        <v>206</v>
      </c>
      <c r="D20" s="12">
        <v>1</v>
      </c>
      <c r="E20" s="14"/>
      <c r="F20" s="20" t="s">
        <v>78</v>
      </c>
      <c r="G20" s="14" t="s">
        <v>41</v>
      </c>
      <c r="H20" s="12">
        <v>933</v>
      </c>
      <c r="I20" s="11" t="s">
        <v>68</v>
      </c>
      <c r="J20" s="12">
        <v>14</v>
      </c>
      <c r="K20" s="11" t="s">
        <v>69</v>
      </c>
      <c r="L20" s="12">
        <v>612</v>
      </c>
      <c r="M20" s="136"/>
      <c r="N20" s="136"/>
      <c r="O20" s="136"/>
      <c r="P20" s="136"/>
      <c r="Q20" s="136"/>
      <c r="R20" s="38"/>
      <c r="S20" s="38"/>
      <c r="T20" s="38"/>
      <c r="U20" s="38"/>
    </row>
    <row r="21" spans="1:22" ht="42.75" customHeight="1">
      <c r="A21" s="11" t="s">
        <v>5</v>
      </c>
      <c r="B21" s="12">
        <v>1</v>
      </c>
      <c r="C21" s="11" t="s">
        <v>206</v>
      </c>
      <c r="D21" s="12">
        <v>2</v>
      </c>
      <c r="E21" s="14"/>
      <c r="F21" s="20" t="s">
        <v>67</v>
      </c>
      <c r="G21" s="14" t="s">
        <v>41</v>
      </c>
      <c r="H21" s="12">
        <v>933</v>
      </c>
      <c r="I21" s="11" t="s">
        <v>68</v>
      </c>
      <c r="J21" s="12">
        <v>14</v>
      </c>
      <c r="K21" s="11" t="s">
        <v>69</v>
      </c>
      <c r="L21" s="12">
        <v>612</v>
      </c>
      <c r="M21" s="136"/>
      <c r="N21" s="136"/>
      <c r="O21" s="136"/>
      <c r="P21" s="136"/>
      <c r="Q21" s="136"/>
      <c r="R21" s="38"/>
      <c r="S21" s="38"/>
      <c r="T21" s="38"/>
      <c r="U21" s="38"/>
    </row>
    <row r="22" spans="1:22">
      <c r="A22" s="11" t="s">
        <v>5</v>
      </c>
      <c r="B22" s="12">
        <v>1</v>
      </c>
      <c r="C22" s="11" t="s">
        <v>206</v>
      </c>
      <c r="D22" s="12">
        <v>3</v>
      </c>
      <c r="E22" s="14"/>
      <c r="F22" s="20" t="s">
        <v>43</v>
      </c>
      <c r="G22" s="14" t="s">
        <v>41</v>
      </c>
      <c r="H22" s="12">
        <v>933</v>
      </c>
      <c r="I22" s="11" t="s">
        <v>68</v>
      </c>
      <c r="J22" s="12">
        <v>14</v>
      </c>
      <c r="K22" s="11" t="s">
        <v>69</v>
      </c>
      <c r="L22" s="12">
        <v>612</v>
      </c>
      <c r="M22" s="136"/>
      <c r="N22" s="136"/>
      <c r="O22" s="136"/>
      <c r="P22" s="136"/>
      <c r="Q22" s="136"/>
      <c r="R22" s="38"/>
      <c r="S22" s="38"/>
      <c r="T22" s="38"/>
      <c r="U22" s="38"/>
    </row>
    <row r="23" spans="1:22" ht="27.75" customHeight="1">
      <c r="A23" s="11" t="s">
        <v>5</v>
      </c>
      <c r="B23" s="12">
        <v>1</v>
      </c>
      <c r="C23" s="11" t="s">
        <v>206</v>
      </c>
      <c r="D23" s="12">
        <v>4</v>
      </c>
      <c r="E23" s="13"/>
      <c r="F23" s="20" t="s">
        <v>72</v>
      </c>
      <c r="G23" s="14" t="s">
        <v>41</v>
      </c>
      <c r="H23" s="12">
        <v>933</v>
      </c>
      <c r="I23" s="11" t="s">
        <v>68</v>
      </c>
      <c r="J23" s="12">
        <v>14</v>
      </c>
      <c r="K23" s="11" t="s">
        <v>69</v>
      </c>
      <c r="L23" s="12">
        <v>612</v>
      </c>
      <c r="M23" s="136"/>
      <c r="N23" s="136"/>
      <c r="O23" s="136"/>
      <c r="P23" s="136"/>
      <c r="Q23" s="136"/>
      <c r="R23" s="38"/>
      <c r="S23" s="38"/>
      <c r="T23" s="38"/>
      <c r="U23" s="38"/>
    </row>
    <row r="24" spans="1:22" ht="25.5" customHeight="1">
      <c r="A24" s="11" t="s">
        <v>5</v>
      </c>
      <c r="B24" s="12">
        <v>1</v>
      </c>
      <c r="C24" s="11" t="s">
        <v>206</v>
      </c>
      <c r="D24" s="12">
        <v>5</v>
      </c>
      <c r="E24" s="13"/>
      <c r="F24" s="20" t="s">
        <v>44</v>
      </c>
      <c r="G24" s="14" t="s">
        <v>41</v>
      </c>
      <c r="H24" s="12">
        <v>933</v>
      </c>
      <c r="I24" s="11" t="s">
        <v>68</v>
      </c>
      <c r="J24" s="12">
        <v>14</v>
      </c>
      <c r="K24" s="11" t="s">
        <v>212</v>
      </c>
      <c r="L24" s="12">
        <v>612</v>
      </c>
      <c r="M24" s="136"/>
      <c r="N24" s="136"/>
      <c r="O24" s="136"/>
      <c r="P24" s="136"/>
      <c r="Q24" s="136">
        <v>3464.6</v>
      </c>
      <c r="R24" s="38">
        <v>20</v>
      </c>
      <c r="S24" s="38"/>
      <c r="T24" s="38"/>
      <c r="U24" s="38"/>
    </row>
    <row r="25" spans="1:22" ht="30" customHeight="1">
      <c r="A25" s="11" t="s">
        <v>5</v>
      </c>
      <c r="B25" s="12">
        <v>1</v>
      </c>
      <c r="C25" s="11" t="s">
        <v>206</v>
      </c>
      <c r="D25" s="12">
        <v>6</v>
      </c>
      <c r="E25" s="13"/>
      <c r="F25" s="20" t="s">
        <v>45</v>
      </c>
      <c r="G25" s="14" t="s">
        <v>41</v>
      </c>
      <c r="H25" s="12">
        <v>933</v>
      </c>
      <c r="I25" s="11" t="s">
        <v>68</v>
      </c>
      <c r="J25" s="12">
        <v>14</v>
      </c>
      <c r="K25" s="11" t="s">
        <v>69</v>
      </c>
      <c r="L25" s="12">
        <v>612</v>
      </c>
      <c r="M25" s="136"/>
      <c r="N25" s="136"/>
      <c r="O25" s="136"/>
      <c r="P25" s="136"/>
      <c r="Q25" s="136"/>
      <c r="R25" s="38"/>
      <c r="S25" s="38"/>
      <c r="T25" s="38"/>
      <c r="U25" s="38"/>
      <c r="V25" t="s">
        <v>216</v>
      </c>
    </row>
    <row r="26" spans="1:22" ht="36">
      <c r="A26" s="21" t="s">
        <v>5</v>
      </c>
      <c r="B26" s="22">
        <v>1</v>
      </c>
      <c r="C26" s="21" t="s">
        <v>207</v>
      </c>
      <c r="D26" s="22"/>
      <c r="E26" s="30"/>
      <c r="F26" s="36" t="s">
        <v>73</v>
      </c>
      <c r="G26" s="23" t="s">
        <v>41</v>
      </c>
      <c r="H26" s="22">
        <v>933</v>
      </c>
      <c r="I26" s="21" t="s">
        <v>68</v>
      </c>
      <c r="J26" s="22">
        <v>14</v>
      </c>
      <c r="K26" s="21" t="s">
        <v>80</v>
      </c>
      <c r="L26" s="22">
        <v>612</v>
      </c>
      <c r="M26" s="135">
        <f t="shared" ref="M26:S26" si="14">SUM(M27:M29)</f>
        <v>0</v>
      </c>
      <c r="N26" s="135">
        <f t="shared" si="14"/>
        <v>0</v>
      </c>
      <c r="O26" s="135">
        <f t="shared" si="14"/>
        <v>0</v>
      </c>
      <c r="P26" s="135">
        <f t="shared" si="14"/>
        <v>147.6</v>
      </c>
      <c r="Q26" s="135">
        <f t="shared" si="14"/>
        <v>101.9</v>
      </c>
      <c r="R26" s="37">
        <f t="shared" ref="R26" si="15">SUM(R27:R29)</f>
        <v>88.4</v>
      </c>
      <c r="S26" s="37">
        <f t="shared" si="14"/>
        <v>80</v>
      </c>
      <c r="T26" s="37">
        <f t="shared" ref="T26:U26" si="16">SUM(T27:T29)</f>
        <v>80</v>
      </c>
      <c r="U26" s="37">
        <f t="shared" si="16"/>
        <v>80</v>
      </c>
    </row>
    <row r="27" spans="1:22" ht="24">
      <c r="A27" s="11" t="s">
        <v>5</v>
      </c>
      <c r="B27" s="12">
        <v>1</v>
      </c>
      <c r="C27" s="11" t="s">
        <v>207</v>
      </c>
      <c r="D27" s="12">
        <v>1</v>
      </c>
      <c r="E27" s="13"/>
      <c r="F27" s="17" t="s">
        <v>74</v>
      </c>
      <c r="G27" s="14" t="s">
        <v>41</v>
      </c>
      <c r="H27" s="12">
        <v>933</v>
      </c>
      <c r="I27" s="11" t="s">
        <v>68</v>
      </c>
      <c r="J27" s="12">
        <v>14</v>
      </c>
      <c r="K27" s="11" t="s">
        <v>80</v>
      </c>
      <c r="L27" s="12">
        <v>612</v>
      </c>
      <c r="M27" s="136"/>
      <c r="N27" s="136"/>
      <c r="O27" s="136"/>
      <c r="P27" s="136">
        <v>147.6</v>
      </c>
      <c r="Q27" s="136">
        <v>101.9</v>
      </c>
      <c r="R27" s="38">
        <v>88.4</v>
      </c>
      <c r="S27" s="38">
        <v>80</v>
      </c>
      <c r="T27" s="38">
        <v>80</v>
      </c>
      <c r="U27" s="38">
        <v>80</v>
      </c>
    </row>
    <row r="28" spans="1:22" ht="48">
      <c r="A28" s="11" t="s">
        <v>5</v>
      </c>
      <c r="B28" s="12">
        <v>1</v>
      </c>
      <c r="C28" s="11" t="s">
        <v>207</v>
      </c>
      <c r="D28" s="12">
        <v>2</v>
      </c>
      <c r="E28" s="13"/>
      <c r="F28" s="17" t="s">
        <v>46</v>
      </c>
      <c r="G28" s="14" t="s">
        <v>41</v>
      </c>
      <c r="H28" s="12">
        <v>933</v>
      </c>
      <c r="I28" s="11" t="s">
        <v>68</v>
      </c>
      <c r="J28" s="12">
        <v>14</v>
      </c>
      <c r="K28" s="11" t="s">
        <v>80</v>
      </c>
      <c r="L28" s="12">
        <v>612</v>
      </c>
      <c r="M28" s="136"/>
      <c r="N28" s="136"/>
      <c r="O28" s="136"/>
      <c r="P28" s="136"/>
      <c r="Q28" s="136"/>
      <c r="R28" s="38"/>
      <c r="S28" s="38"/>
      <c r="T28" s="38"/>
      <c r="U28" s="38"/>
    </row>
    <row r="29" spans="1:22" ht="24">
      <c r="A29" s="11" t="s">
        <v>5</v>
      </c>
      <c r="B29" s="12">
        <v>1</v>
      </c>
      <c r="C29" s="11" t="s">
        <v>207</v>
      </c>
      <c r="D29" s="12">
        <v>3</v>
      </c>
      <c r="E29" s="13"/>
      <c r="F29" s="17" t="s">
        <v>47</v>
      </c>
      <c r="G29" s="14" t="s">
        <v>41</v>
      </c>
      <c r="H29" s="12">
        <v>933</v>
      </c>
      <c r="I29" s="11" t="s">
        <v>68</v>
      </c>
      <c r="J29" s="12">
        <v>14</v>
      </c>
      <c r="K29" s="11" t="s">
        <v>80</v>
      </c>
      <c r="L29" s="12">
        <v>612</v>
      </c>
      <c r="M29" s="136"/>
      <c r="N29" s="136"/>
      <c r="O29" s="136"/>
      <c r="P29" s="136"/>
      <c r="Q29" s="136"/>
      <c r="R29" s="38"/>
      <c r="S29" s="38"/>
      <c r="T29" s="38"/>
      <c r="U29" s="38"/>
    </row>
    <row r="30" spans="1:22" ht="24">
      <c r="A30" s="21" t="s">
        <v>5</v>
      </c>
      <c r="B30" s="22">
        <v>1</v>
      </c>
      <c r="C30" s="21" t="s">
        <v>68</v>
      </c>
      <c r="D30" s="22"/>
      <c r="E30" s="30"/>
      <c r="F30" s="24" t="s">
        <v>49</v>
      </c>
      <c r="G30" s="23" t="s">
        <v>41</v>
      </c>
      <c r="H30" s="22">
        <v>933</v>
      </c>
      <c r="I30" s="21" t="s">
        <v>68</v>
      </c>
      <c r="J30" s="22">
        <v>14</v>
      </c>
      <c r="K30" s="21" t="s">
        <v>85</v>
      </c>
      <c r="L30" s="22">
        <v>612</v>
      </c>
      <c r="M30" s="137">
        <f>M32</f>
        <v>4.476</v>
      </c>
      <c r="N30" s="137">
        <f t="shared" ref="N30:S30" si="17">N32</f>
        <v>5</v>
      </c>
      <c r="O30" s="137">
        <f t="shared" si="17"/>
        <v>0</v>
      </c>
      <c r="P30" s="137">
        <f t="shared" si="17"/>
        <v>0</v>
      </c>
      <c r="Q30" s="137">
        <f t="shared" si="17"/>
        <v>0</v>
      </c>
      <c r="R30" s="46">
        <f t="shared" ref="R30" si="18">R32</f>
        <v>0</v>
      </c>
      <c r="S30" s="46">
        <f t="shared" si="17"/>
        <v>0</v>
      </c>
      <c r="T30" s="46">
        <f t="shared" ref="T30:U30" si="19">T32</f>
        <v>0</v>
      </c>
      <c r="U30" s="46">
        <f t="shared" si="19"/>
        <v>0</v>
      </c>
    </row>
    <row r="31" spans="1:22" ht="36">
      <c r="A31" s="11" t="s">
        <v>5</v>
      </c>
      <c r="B31" s="12">
        <v>1</v>
      </c>
      <c r="C31" s="11" t="s">
        <v>68</v>
      </c>
      <c r="D31" s="12">
        <v>1</v>
      </c>
      <c r="E31" s="13"/>
      <c r="F31" s="10" t="s">
        <v>50</v>
      </c>
      <c r="G31" s="14" t="s">
        <v>41</v>
      </c>
      <c r="H31" s="12">
        <v>933</v>
      </c>
      <c r="I31" s="11" t="s">
        <v>68</v>
      </c>
      <c r="J31" s="12">
        <v>14</v>
      </c>
      <c r="K31" s="11" t="s">
        <v>86</v>
      </c>
      <c r="L31" s="12">
        <v>612</v>
      </c>
      <c r="M31" s="138"/>
      <c r="N31" s="136"/>
      <c r="O31" s="136"/>
      <c r="P31" s="136"/>
      <c r="Q31" s="136"/>
      <c r="R31" s="38"/>
      <c r="S31" s="38"/>
      <c r="T31" s="38"/>
      <c r="U31" s="38"/>
    </row>
    <row r="32" spans="1:22" ht="24">
      <c r="A32" s="11" t="s">
        <v>5</v>
      </c>
      <c r="B32" s="12">
        <v>1</v>
      </c>
      <c r="C32" s="11" t="s">
        <v>68</v>
      </c>
      <c r="D32" s="12">
        <v>2</v>
      </c>
      <c r="E32" s="13"/>
      <c r="F32" s="17" t="s">
        <v>51</v>
      </c>
      <c r="G32" s="14" t="s">
        <v>41</v>
      </c>
      <c r="H32" s="12">
        <v>933</v>
      </c>
      <c r="I32" s="11" t="s">
        <v>68</v>
      </c>
      <c r="J32" s="12">
        <v>14</v>
      </c>
      <c r="K32" s="11" t="s">
        <v>85</v>
      </c>
      <c r="L32" s="12">
        <v>612</v>
      </c>
      <c r="M32" s="138">
        <v>4.476</v>
      </c>
      <c r="N32" s="136">
        <v>5</v>
      </c>
      <c r="O32" s="136"/>
      <c r="P32" s="136"/>
      <c r="Q32" s="136"/>
      <c r="R32" s="38"/>
      <c r="S32" s="38"/>
      <c r="T32" s="38"/>
      <c r="U32" s="38"/>
    </row>
    <row r="33" spans="1:21">
      <c r="A33" s="11" t="s">
        <v>5</v>
      </c>
      <c r="B33" s="12">
        <v>1</v>
      </c>
      <c r="C33" s="11" t="s">
        <v>68</v>
      </c>
      <c r="D33" s="12">
        <v>3</v>
      </c>
      <c r="E33" s="13"/>
      <c r="F33" s="17" t="s">
        <v>52</v>
      </c>
      <c r="G33" s="14" t="s">
        <v>41</v>
      </c>
      <c r="H33" s="12">
        <v>933</v>
      </c>
      <c r="I33" s="11" t="s">
        <v>68</v>
      </c>
      <c r="J33" s="12">
        <v>14</v>
      </c>
      <c r="K33" s="11" t="s">
        <v>87</v>
      </c>
      <c r="L33" s="12">
        <v>612</v>
      </c>
      <c r="M33" s="136"/>
      <c r="N33" s="136"/>
      <c r="O33" s="136"/>
      <c r="P33" s="136"/>
      <c r="Q33" s="136"/>
      <c r="R33" s="38"/>
      <c r="S33" s="38"/>
      <c r="T33" s="38"/>
      <c r="U33" s="38"/>
    </row>
    <row r="34" spans="1:21" ht="24">
      <c r="A34" s="21" t="s">
        <v>5</v>
      </c>
      <c r="B34" s="22">
        <v>1</v>
      </c>
      <c r="C34" s="21" t="s">
        <v>208</v>
      </c>
      <c r="D34" s="22"/>
      <c r="E34" s="30"/>
      <c r="F34" s="25" t="s">
        <v>53</v>
      </c>
      <c r="G34" s="23" t="s">
        <v>41</v>
      </c>
      <c r="H34" s="22">
        <v>933</v>
      </c>
      <c r="I34" s="21" t="s">
        <v>68</v>
      </c>
      <c r="J34" s="22">
        <v>14</v>
      </c>
      <c r="K34" s="21" t="s">
        <v>88</v>
      </c>
      <c r="L34" s="22">
        <v>612</v>
      </c>
      <c r="M34" s="135"/>
      <c r="N34" s="135"/>
      <c r="O34" s="135"/>
      <c r="P34" s="135"/>
      <c r="Q34" s="135"/>
      <c r="R34" s="37"/>
      <c r="S34" s="37"/>
      <c r="T34" s="37"/>
      <c r="U34" s="37"/>
    </row>
    <row r="35" spans="1:21" ht="48">
      <c r="A35" s="11" t="s">
        <v>5</v>
      </c>
      <c r="B35" s="12">
        <v>1</v>
      </c>
      <c r="C35" s="11" t="s">
        <v>208</v>
      </c>
      <c r="D35" s="12">
        <v>1</v>
      </c>
      <c r="E35" s="13"/>
      <c r="F35" s="17" t="s">
        <v>54</v>
      </c>
      <c r="G35" s="14" t="s">
        <v>41</v>
      </c>
      <c r="H35" s="12">
        <v>933</v>
      </c>
      <c r="I35" s="11" t="s">
        <v>68</v>
      </c>
      <c r="J35" s="12">
        <v>14</v>
      </c>
      <c r="K35" s="11" t="s">
        <v>88</v>
      </c>
      <c r="L35" s="12">
        <v>612</v>
      </c>
      <c r="M35" s="136"/>
      <c r="N35" s="136"/>
      <c r="O35" s="136"/>
      <c r="P35" s="136"/>
      <c r="Q35" s="136"/>
      <c r="R35" s="38"/>
      <c r="S35" s="38"/>
      <c r="T35" s="38"/>
      <c r="U35" s="38"/>
    </row>
    <row r="36" spans="1:21" ht="36">
      <c r="A36" s="11" t="s">
        <v>5</v>
      </c>
      <c r="B36" s="12">
        <v>1</v>
      </c>
      <c r="C36" s="11" t="s">
        <v>208</v>
      </c>
      <c r="D36" s="12">
        <v>2</v>
      </c>
      <c r="E36" s="13"/>
      <c r="F36" s="18" t="s">
        <v>55</v>
      </c>
      <c r="G36" s="14" t="s">
        <v>41</v>
      </c>
      <c r="H36" s="12">
        <v>933</v>
      </c>
      <c r="I36" s="11" t="s">
        <v>68</v>
      </c>
      <c r="J36" s="12">
        <v>14</v>
      </c>
      <c r="K36" s="11" t="s">
        <v>88</v>
      </c>
      <c r="L36" s="12">
        <v>612</v>
      </c>
      <c r="M36" s="136"/>
      <c r="N36" s="136"/>
      <c r="O36" s="136"/>
      <c r="P36" s="136"/>
      <c r="Q36" s="136"/>
      <c r="R36" s="38"/>
      <c r="S36" s="38"/>
      <c r="T36" s="38"/>
      <c r="U36" s="38"/>
    </row>
    <row r="37" spans="1:21" ht="24">
      <c r="A37" s="21" t="s">
        <v>5</v>
      </c>
      <c r="B37" s="22">
        <v>1</v>
      </c>
      <c r="C37" s="21" t="s">
        <v>209</v>
      </c>
      <c r="D37" s="22"/>
      <c r="E37" s="30"/>
      <c r="F37" s="24" t="s">
        <v>56</v>
      </c>
      <c r="G37" s="23" t="s">
        <v>41</v>
      </c>
      <c r="H37" s="22">
        <v>933</v>
      </c>
      <c r="I37" s="21" t="s">
        <v>68</v>
      </c>
      <c r="J37" s="21" t="s">
        <v>70</v>
      </c>
      <c r="K37" s="21" t="s">
        <v>81</v>
      </c>
      <c r="L37" s="22">
        <v>612</v>
      </c>
      <c r="M37" s="135">
        <f t="shared" ref="M37:S37" si="20">SUM(M38:M41)</f>
        <v>100</v>
      </c>
      <c r="N37" s="135">
        <f t="shared" si="20"/>
        <v>100</v>
      </c>
      <c r="O37" s="135">
        <f t="shared" si="20"/>
        <v>112</v>
      </c>
      <c r="P37" s="135">
        <f t="shared" si="20"/>
        <v>112</v>
      </c>
      <c r="Q37" s="135">
        <f t="shared" si="20"/>
        <v>112</v>
      </c>
      <c r="R37" s="37">
        <f t="shared" ref="R37" si="21">SUM(R38:R41)</f>
        <v>112</v>
      </c>
      <c r="S37" s="37">
        <f t="shared" si="20"/>
        <v>112</v>
      </c>
      <c r="T37" s="37">
        <f t="shared" ref="T37:U37" si="22">SUM(T38:T41)</f>
        <v>112</v>
      </c>
      <c r="U37" s="37">
        <f t="shared" si="22"/>
        <v>112</v>
      </c>
    </row>
    <row r="38" spans="1:21" ht="36">
      <c r="A38" s="11" t="s">
        <v>5</v>
      </c>
      <c r="B38" s="12">
        <v>1</v>
      </c>
      <c r="C38" s="11" t="s">
        <v>209</v>
      </c>
      <c r="D38" s="12">
        <v>1</v>
      </c>
      <c r="E38" s="13"/>
      <c r="F38" s="17" t="s">
        <v>57</v>
      </c>
      <c r="G38" s="14" t="s">
        <v>41</v>
      </c>
      <c r="H38" s="12">
        <v>933</v>
      </c>
      <c r="I38" s="11" t="s">
        <v>68</v>
      </c>
      <c r="J38" s="11" t="s">
        <v>70</v>
      </c>
      <c r="K38" s="11" t="s">
        <v>81</v>
      </c>
      <c r="L38" s="12">
        <v>612</v>
      </c>
      <c r="M38" s="136">
        <v>91.2</v>
      </c>
      <c r="N38" s="136">
        <v>92</v>
      </c>
      <c r="O38" s="136">
        <v>26.8</v>
      </c>
      <c r="P38" s="136">
        <v>100</v>
      </c>
      <c r="Q38" s="136">
        <v>100</v>
      </c>
      <c r="R38" s="38">
        <v>100</v>
      </c>
      <c r="S38" s="38">
        <v>100</v>
      </c>
      <c r="T38" s="38">
        <v>100</v>
      </c>
      <c r="U38" s="38">
        <v>100</v>
      </c>
    </row>
    <row r="39" spans="1:21" ht="36">
      <c r="A39" s="11" t="s">
        <v>5</v>
      </c>
      <c r="B39" s="12">
        <v>1</v>
      </c>
      <c r="C39" s="11" t="s">
        <v>209</v>
      </c>
      <c r="D39" s="12">
        <v>2</v>
      </c>
      <c r="E39" s="13"/>
      <c r="F39" s="17" t="s">
        <v>58</v>
      </c>
      <c r="G39" s="14" t="s">
        <v>41</v>
      </c>
      <c r="H39" s="12">
        <v>933</v>
      </c>
      <c r="I39" s="11" t="s">
        <v>68</v>
      </c>
      <c r="J39" s="11" t="s">
        <v>70</v>
      </c>
      <c r="K39" s="11" t="s">
        <v>81</v>
      </c>
      <c r="L39" s="12">
        <v>612</v>
      </c>
      <c r="M39" s="136">
        <v>8.8000000000000007</v>
      </c>
      <c r="N39" s="136">
        <v>8</v>
      </c>
      <c r="O39" s="136">
        <v>85.2</v>
      </c>
      <c r="P39" s="136">
        <v>12</v>
      </c>
      <c r="Q39" s="136">
        <v>12</v>
      </c>
      <c r="R39" s="38">
        <v>12</v>
      </c>
      <c r="S39" s="38">
        <v>12</v>
      </c>
      <c r="T39" s="38">
        <v>12</v>
      </c>
      <c r="U39" s="38">
        <v>12</v>
      </c>
    </row>
    <row r="40" spans="1:21" ht="24">
      <c r="A40" s="11" t="s">
        <v>5</v>
      </c>
      <c r="B40" s="12">
        <v>1</v>
      </c>
      <c r="C40" s="11" t="s">
        <v>209</v>
      </c>
      <c r="D40" s="12">
        <v>3</v>
      </c>
      <c r="E40" s="13"/>
      <c r="F40" s="16" t="s">
        <v>59</v>
      </c>
      <c r="G40" s="14" t="s">
        <v>41</v>
      </c>
      <c r="H40" s="12">
        <v>933</v>
      </c>
      <c r="I40" s="11" t="s">
        <v>68</v>
      </c>
      <c r="J40" s="11" t="s">
        <v>70</v>
      </c>
      <c r="K40" s="11" t="s">
        <v>81</v>
      </c>
      <c r="L40" s="12">
        <v>612</v>
      </c>
      <c r="M40" s="136"/>
      <c r="N40" s="136"/>
      <c r="O40" s="136"/>
      <c r="P40" s="136"/>
      <c r="Q40" s="136"/>
      <c r="R40" s="38"/>
      <c r="S40" s="38"/>
      <c r="T40" s="38"/>
      <c r="U40" s="38"/>
    </row>
    <row r="41" spans="1:21" ht="36">
      <c r="A41" s="11" t="s">
        <v>5</v>
      </c>
      <c r="B41" s="12">
        <v>1</v>
      </c>
      <c r="C41" s="11" t="s">
        <v>209</v>
      </c>
      <c r="D41" s="12">
        <v>4</v>
      </c>
      <c r="E41" s="13"/>
      <c r="F41" s="17" t="s">
        <v>60</v>
      </c>
      <c r="G41" s="14" t="s">
        <v>41</v>
      </c>
      <c r="H41" s="12">
        <v>933</v>
      </c>
      <c r="I41" s="11" t="s">
        <v>68</v>
      </c>
      <c r="J41" s="11" t="s">
        <v>70</v>
      </c>
      <c r="K41" s="11" t="s">
        <v>81</v>
      </c>
      <c r="L41" s="12">
        <v>612</v>
      </c>
      <c r="M41" s="136"/>
      <c r="N41" s="136"/>
      <c r="O41" s="136"/>
      <c r="P41" s="136"/>
      <c r="Q41" s="136"/>
      <c r="R41" s="38"/>
      <c r="S41" s="38"/>
      <c r="T41" s="38"/>
      <c r="U41" s="38"/>
    </row>
    <row r="42" spans="1:21">
      <c r="A42" s="21" t="s">
        <v>5</v>
      </c>
      <c r="B42" s="22">
        <v>1</v>
      </c>
      <c r="C42" s="21" t="s">
        <v>5</v>
      </c>
      <c r="D42" s="22"/>
      <c r="E42" s="30"/>
      <c r="F42" s="26" t="s">
        <v>61</v>
      </c>
      <c r="G42" s="23" t="s">
        <v>41</v>
      </c>
      <c r="H42" s="22">
        <v>933</v>
      </c>
      <c r="I42" s="21" t="s">
        <v>68</v>
      </c>
      <c r="J42" s="21" t="s">
        <v>70</v>
      </c>
      <c r="K42" s="21" t="s">
        <v>79</v>
      </c>
      <c r="L42" s="22">
        <v>611</v>
      </c>
      <c r="M42" s="135">
        <f t="shared" ref="M42:O42" si="23">SUM(M43:M45)</f>
        <v>5455.3</v>
      </c>
      <c r="N42" s="135">
        <f t="shared" si="23"/>
        <v>5761.5999999999995</v>
      </c>
      <c r="O42" s="135">
        <f t="shared" si="23"/>
        <v>6430</v>
      </c>
      <c r="P42" s="135">
        <f>SUM(P43:P45)</f>
        <v>6984.4</v>
      </c>
      <c r="Q42" s="135">
        <f>SUM(Q43:Q45)</f>
        <v>7742.1</v>
      </c>
      <c r="R42" s="37">
        <f t="shared" ref="R42:S42" si="24">SUM(R43:R45)</f>
        <v>8079.5</v>
      </c>
      <c r="S42" s="37">
        <f t="shared" si="24"/>
        <v>8019.5</v>
      </c>
      <c r="T42" s="37">
        <f t="shared" ref="T42:U42" si="25">SUM(T43:T45)</f>
        <v>8019.5</v>
      </c>
      <c r="U42" s="37">
        <f t="shared" si="25"/>
        <v>8019.5</v>
      </c>
    </row>
    <row r="43" spans="1:21" ht="36">
      <c r="A43" s="11" t="s">
        <v>5</v>
      </c>
      <c r="B43" s="12">
        <v>1</v>
      </c>
      <c r="C43" s="11" t="s">
        <v>5</v>
      </c>
      <c r="D43" s="12">
        <v>1</v>
      </c>
      <c r="E43" s="13"/>
      <c r="F43" s="19" t="s">
        <v>75</v>
      </c>
      <c r="G43" s="14" t="s">
        <v>41</v>
      </c>
      <c r="H43" s="12">
        <v>933</v>
      </c>
      <c r="I43" s="11" t="s">
        <v>68</v>
      </c>
      <c r="J43" s="11" t="s">
        <v>70</v>
      </c>
      <c r="K43" s="11" t="s">
        <v>79</v>
      </c>
      <c r="L43" s="12">
        <v>611</v>
      </c>
      <c r="M43" s="136">
        <f>2882.8+1483-43</f>
        <v>4322.8</v>
      </c>
      <c r="N43" s="136">
        <v>4587</v>
      </c>
      <c r="O43" s="136">
        <v>5155.2</v>
      </c>
      <c r="P43" s="136">
        <v>5638.4</v>
      </c>
      <c r="Q43" s="136">
        <v>6494.9</v>
      </c>
      <c r="R43" s="38">
        <v>6511.6</v>
      </c>
      <c r="S43" s="38">
        <v>6459.8</v>
      </c>
      <c r="T43" s="38">
        <v>6459.8</v>
      </c>
      <c r="U43" s="38">
        <v>6459.8</v>
      </c>
    </row>
    <row r="44" spans="1:21" ht="24">
      <c r="A44" s="11" t="s">
        <v>5</v>
      </c>
      <c r="B44" s="12">
        <v>1</v>
      </c>
      <c r="C44" s="11" t="s">
        <v>5</v>
      </c>
      <c r="D44" s="12">
        <v>2</v>
      </c>
      <c r="E44" s="13"/>
      <c r="F44" s="19" t="s">
        <v>76</v>
      </c>
      <c r="G44" s="14" t="s">
        <v>41</v>
      </c>
      <c r="H44" s="12">
        <v>933</v>
      </c>
      <c r="I44" s="11" t="s">
        <v>68</v>
      </c>
      <c r="J44" s="11" t="s">
        <v>70</v>
      </c>
      <c r="K44" s="11" t="s">
        <v>79</v>
      </c>
      <c r="L44" s="12">
        <v>611</v>
      </c>
      <c r="M44" s="136">
        <v>1057.2</v>
      </c>
      <c r="N44" s="136">
        <v>1111.9000000000001</v>
      </c>
      <c r="O44" s="136">
        <v>1198.7</v>
      </c>
      <c r="P44" s="136">
        <v>1307</v>
      </c>
      <c r="Q44" s="136">
        <v>1210.0999999999999</v>
      </c>
      <c r="R44" s="38">
        <v>1531.9</v>
      </c>
      <c r="S44" s="38">
        <v>1523.7</v>
      </c>
      <c r="T44" s="38">
        <v>1523.7</v>
      </c>
      <c r="U44" s="38">
        <v>1523.7</v>
      </c>
    </row>
    <row r="45" spans="1:21">
      <c r="A45" s="11" t="s">
        <v>5</v>
      </c>
      <c r="B45" s="12">
        <v>1</v>
      </c>
      <c r="C45" s="11" t="s">
        <v>5</v>
      </c>
      <c r="D45" s="12">
        <v>3</v>
      </c>
      <c r="E45" s="13"/>
      <c r="F45" s="19" t="s">
        <v>77</v>
      </c>
      <c r="G45" s="14" t="s">
        <v>41</v>
      </c>
      <c r="H45" s="12">
        <v>933</v>
      </c>
      <c r="I45" s="11" t="s">
        <v>68</v>
      </c>
      <c r="J45" s="11" t="s">
        <v>70</v>
      </c>
      <c r="K45" s="11" t="s">
        <v>79</v>
      </c>
      <c r="L45" s="12">
        <v>611</v>
      </c>
      <c r="M45" s="136">
        <v>75.3</v>
      </c>
      <c r="N45" s="136">
        <v>62.7</v>
      </c>
      <c r="O45" s="136">
        <v>76.099999999999994</v>
      </c>
      <c r="P45" s="136">
        <v>39</v>
      </c>
      <c r="Q45" s="136">
        <v>37.1</v>
      </c>
      <c r="R45" s="38">
        <v>36</v>
      </c>
      <c r="S45" s="38">
        <v>36</v>
      </c>
      <c r="T45" s="38">
        <v>36</v>
      </c>
      <c r="U45" s="38">
        <v>36</v>
      </c>
    </row>
    <row r="46" spans="1:21">
      <c r="A46" s="21" t="s">
        <v>5</v>
      </c>
      <c r="B46" s="22">
        <v>1</v>
      </c>
      <c r="C46" s="21" t="s">
        <v>5</v>
      </c>
      <c r="D46" s="22"/>
      <c r="E46" s="30"/>
      <c r="F46" s="122" t="s">
        <v>62</v>
      </c>
      <c r="G46" s="23" t="s">
        <v>41</v>
      </c>
      <c r="H46" s="22">
        <v>933</v>
      </c>
      <c r="I46" s="21" t="s">
        <v>68</v>
      </c>
      <c r="J46" s="21" t="s">
        <v>70</v>
      </c>
      <c r="K46" s="21" t="s">
        <v>184</v>
      </c>
      <c r="L46" s="22">
        <v>612</v>
      </c>
      <c r="M46" s="135"/>
      <c r="N46" s="135"/>
      <c r="O46" s="135"/>
      <c r="P46" s="135">
        <v>6</v>
      </c>
      <c r="Q46" s="135">
        <v>5.9</v>
      </c>
      <c r="R46" s="37">
        <v>3</v>
      </c>
      <c r="S46" s="37">
        <v>3</v>
      </c>
      <c r="T46" s="37">
        <v>3</v>
      </c>
      <c r="U46" s="37">
        <v>3</v>
      </c>
    </row>
    <row r="47" spans="1:21">
      <c r="A47" s="27" t="s">
        <v>5</v>
      </c>
      <c r="B47" s="28">
        <v>2</v>
      </c>
      <c r="C47" s="27"/>
      <c r="D47" s="28"/>
      <c r="E47" s="29"/>
      <c r="F47" s="39" t="s">
        <v>172</v>
      </c>
      <c r="G47" s="34"/>
      <c r="H47" s="28"/>
      <c r="I47" s="27"/>
      <c r="J47" s="28"/>
      <c r="K47" s="27"/>
      <c r="L47" s="28"/>
      <c r="M47" s="134">
        <f t="shared" ref="M47:S47" si="26">SUM(M48:M52)</f>
        <v>168.3</v>
      </c>
      <c r="N47" s="134">
        <f t="shared" si="26"/>
        <v>560</v>
      </c>
      <c r="O47" s="134">
        <f t="shared" si="26"/>
        <v>5</v>
      </c>
      <c r="P47" s="134">
        <f t="shared" si="26"/>
        <v>50</v>
      </c>
      <c r="Q47" s="134">
        <f t="shared" si="26"/>
        <v>61</v>
      </c>
      <c r="R47" s="35">
        <f t="shared" ref="R47" si="27">SUM(R48:R52)</f>
        <v>61</v>
      </c>
      <c r="S47" s="35">
        <f t="shared" si="26"/>
        <v>61</v>
      </c>
      <c r="T47" s="35">
        <f t="shared" ref="T47:U47" si="28">SUM(T48:T52)</f>
        <v>61</v>
      </c>
      <c r="U47" s="35">
        <f t="shared" si="28"/>
        <v>61</v>
      </c>
    </row>
    <row r="48" spans="1:21" ht="60">
      <c r="A48" s="11" t="s">
        <v>5</v>
      </c>
      <c r="B48" s="12">
        <v>2</v>
      </c>
      <c r="C48" s="11" t="s">
        <v>206</v>
      </c>
      <c r="D48" s="12"/>
      <c r="E48" s="13"/>
      <c r="F48" s="40" t="s">
        <v>39</v>
      </c>
      <c r="G48" s="14" t="s">
        <v>41</v>
      </c>
      <c r="H48" s="12">
        <v>933</v>
      </c>
      <c r="I48" s="11" t="s">
        <v>68</v>
      </c>
      <c r="J48" s="12">
        <v>14</v>
      </c>
      <c r="K48" s="11" t="s">
        <v>82</v>
      </c>
      <c r="L48" s="12">
        <v>612</v>
      </c>
      <c r="M48" s="136">
        <f>50-36-14</f>
        <v>0</v>
      </c>
      <c r="N48" s="136">
        <v>10</v>
      </c>
      <c r="O48" s="136">
        <v>5</v>
      </c>
      <c r="P48" s="136"/>
      <c r="Q48" s="136">
        <v>11</v>
      </c>
      <c r="R48" s="38">
        <v>11</v>
      </c>
      <c r="S48" s="38">
        <v>11</v>
      </c>
      <c r="T48" s="38">
        <v>11</v>
      </c>
      <c r="U48" s="38">
        <v>11</v>
      </c>
    </row>
    <row r="49" spans="1:21" ht="60">
      <c r="A49" s="11" t="s">
        <v>5</v>
      </c>
      <c r="B49" s="12">
        <v>2</v>
      </c>
      <c r="C49" s="11" t="s">
        <v>207</v>
      </c>
      <c r="D49" s="12"/>
      <c r="E49" s="13"/>
      <c r="F49" s="40" t="s">
        <v>40</v>
      </c>
      <c r="G49" s="14" t="s">
        <v>41</v>
      </c>
      <c r="H49" s="12">
        <v>933</v>
      </c>
      <c r="I49" s="11" t="s">
        <v>68</v>
      </c>
      <c r="J49" s="12">
        <v>14</v>
      </c>
      <c r="K49" s="11" t="s">
        <v>213</v>
      </c>
      <c r="L49" s="12">
        <v>612</v>
      </c>
      <c r="M49" s="136"/>
      <c r="N49" s="136"/>
      <c r="O49" s="136"/>
      <c r="P49" s="136"/>
      <c r="Q49" s="136">
        <v>28.6</v>
      </c>
      <c r="R49" s="38"/>
      <c r="S49" s="38"/>
      <c r="T49" s="38"/>
      <c r="U49" s="38"/>
    </row>
    <row r="50" spans="1:21" ht="48">
      <c r="A50" s="11" t="s">
        <v>5</v>
      </c>
      <c r="B50" s="12">
        <v>2</v>
      </c>
      <c r="C50" s="11" t="s">
        <v>68</v>
      </c>
      <c r="D50" s="12"/>
      <c r="E50" s="13"/>
      <c r="F50" s="20" t="s">
        <v>71</v>
      </c>
      <c r="G50" s="14" t="s">
        <v>41</v>
      </c>
      <c r="H50" s="12">
        <v>933</v>
      </c>
      <c r="I50" s="11" t="s">
        <v>68</v>
      </c>
      <c r="J50" s="12">
        <v>14</v>
      </c>
      <c r="K50" s="11" t="s">
        <v>214</v>
      </c>
      <c r="L50" s="12">
        <v>612</v>
      </c>
      <c r="M50" s="136"/>
      <c r="N50" s="136"/>
      <c r="O50" s="136"/>
      <c r="P50" s="136"/>
      <c r="Q50" s="136"/>
      <c r="R50" s="38"/>
      <c r="S50" s="38"/>
      <c r="T50" s="38"/>
      <c r="U50" s="38"/>
    </row>
    <row r="51" spans="1:21" ht="29.25" customHeight="1">
      <c r="A51" s="11" t="s">
        <v>5</v>
      </c>
      <c r="B51" s="12">
        <v>2</v>
      </c>
      <c r="C51" s="11" t="s">
        <v>208</v>
      </c>
      <c r="D51" s="12"/>
      <c r="E51" s="13"/>
      <c r="F51" s="20" t="s">
        <v>63</v>
      </c>
      <c r="G51" s="14" t="s">
        <v>41</v>
      </c>
      <c r="H51" s="12">
        <v>933</v>
      </c>
      <c r="I51" s="11" t="s">
        <v>68</v>
      </c>
      <c r="J51" s="12">
        <v>14</v>
      </c>
      <c r="K51" s="11" t="s">
        <v>215</v>
      </c>
      <c r="L51" s="12">
        <v>612</v>
      </c>
      <c r="M51" s="136"/>
      <c r="N51" s="136"/>
      <c r="O51" s="136"/>
      <c r="P51" s="136"/>
      <c r="Q51" s="136"/>
      <c r="R51" s="38"/>
      <c r="S51" s="38"/>
      <c r="T51" s="38"/>
      <c r="U51" s="38"/>
    </row>
    <row r="52" spans="1:21" ht="44.25" customHeight="1">
      <c r="A52" s="11" t="s">
        <v>5</v>
      </c>
      <c r="B52" s="12">
        <v>2</v>
      </c>
      <c r="C52" s="11" t="s">
        <v>209</v>
      </c>
      <c r="D52" s="12"/>
      <c r="E52" s="13"/>
      <c r="F52" s="60" t="s">
        <v>178</v>
      </c>
      <c r="G52" s="14" t="s">
        <v>41</v>
      </c>
      <c r="H52" s="12">
        <v>933</v>
      </c>
      <c r="I52" s="11" t="s">
        <v>68</v>
      </c>
      <c r="J52" s="12">
        <v>14</v>
      </c>
      <c r="K52" s="11" t="s">
        <v>84</v>
      </c>
      <c r="L52" s="12">
        <v>612</v>
      </c>
      <c r="M52" s="136">
        <f>50+118.3</f>
        <v>168.3</v>
      </c>
      <c r="N52" s="136">
        <v>550</v>
      </c>
      <c r="O52" s="136">
        <v>0</v>
      </c>
      <c r="P52" s="136">
        <v>50</v>
      </c>
      <c r="Q52" s="136">
        <v>21.4</v>
      </c>
      <c r="R52" s="38">
        <v>50</v>
      </c>
      <c r="S52" s="38">
        <v>50</v>
      </c>
      <c r="T52" s="38">
        <v>50</v>
      </c>
      <c r="U52" s="38">
        <v>50</v>
      </c>
    </row>
    <row r="53" spans="1:21" ht="22.8">
      <c r="A53" s="27" t="s">
        <v>5</v>
      </c>
      <c r="B53" s="28">
        <v>3</v>
      </c>
      <c r="C53" s="27"/>
      <c r="D53" s="28"/>
      <c r="E53" s="29"/>
      <c r="F53" s="41" t="s">
        <v>173</v>
      </c>
      <c r="G53" s="34"/>
      <c r="H53" s="28"/>
      <c r="I53" s="27"/>
      <c r="J53" s="28"/>
      <c r="K53" s="27"/>
      <c r="L53" s="28"/>
      <c r="M53" s="139">
        <f t="shared" ref="M53:U53" si="29">M54</f>
        <v>570.42399999999998</v>
      </c>
      <c r="N53" s="134">
        <f t="shared" si="29"/>
        <v>286.39999999999998</v>
      </c>
      <c r="O53" s="134">
        <f t="shared" si="29"/>
        <v>515.4</v>
      </c>
      <c r="P53" s="134">
        <f t="shared" si="29"/>
        <v>508.8</v>
      </c>
      <c r="Q53" s="134">
        <f t="shared" si="29"/>
        <v>2917.9</v>
      </c>
      <c r="R53" s="35">
        <f t="shared" si="29"/>
        <v>772.1</v>
      </c>
      <c r="S53" s="35">
        <f t="shared" si="29"/>
        <v>369.5</v>
      </c>
      <c r="T53" s="35">
        <f t="shared" si="29"/>
        <v>369.5</v>
      </c>
      <c r="U53" s="35">
        <f t="shared" si="29"/>
        <v>369.5</v>
      </c>
    </row>
    <row r="54" spans="1:21" ht="22.8">
      <c r="A54" s="21" t="s">
        <v>5</v>
      </c>
      <c r="B54" s="22">
        <v>3</v>
      </c>
      <c r="C54" s="21" t="s">
        <v>206</v>
      </c>
      <c r="D54" s="22"/>
      <c r="E54" s="30"/>
      <c r="F54" s="42" t="s">
        <v>64</v>
      </c>
      <c r="G54" s="23"/>
      <c r="H54" s="22"/>
      <c r="I54" s="21"/>
      <c r="J54" s="22"/>
      <c r="K54" s="21"/>
      <c r="L54" s="22"/>
      <c r="M54" s="137">
        <f t="shared" ref="M54:S54" si="30">SUM(M55:M57)</f>
        <v>570.42399999999998</v>
      </c>
      <c r="N54" s="135">
        <f t="shared" si="30"/>
        <v>286.39999999999998</v>
      </c>
      <c r="O54" s="135">
        <f t="shared" si="30"/>
        <v>515.4</v>
      </c>
      <c r="P54" s="135">
        <f t="shared" si="30"/>
        <v>508.8</v>
      </c>
      <c r="Q54" s="135">
        <f t="shared" si="30"/>
        <v>2917.9</v>
      </c>
      <c r="R54" s="37">
        <f t="shared" ref="R54" si="31">SUM(R55:R57)</f>
        <v>772.1</v>
      </c>
      <c r="S54" s="37">
        <f t="shared" si="30"/>
        <v>369.5</v>
      </c>
      <c r="T54" s="37">
        <f t="shared" ref="T54:U54" si="32">SUM(T55:T57)</f>
        <v>369.5</v>
      </c>
      <c r="U54" s="37">
        <f t="shared" si="32"/>
        <v>369.5</v>
      </c>
    </row>
    <row r="55" spans="1:21" ht="27" customHeight="1">
      <c r="A55" s="11" t="s">
        <v>5</v>
      </c>
      <c r="B55" s="12">
        <v>3</v>
      </c>
      <c r="C55" s="11" t="s">
        <v>206</v>
      </c>
      <c r="D55" s="12">
        <v>1</v>
      </c>
      <c r="E55" s="13"/>
      <c r="F55" s="43" t="s">
        <v>42</v>
      </c>
      <c r="G55" s="14" t="s">
        <v>41</v>
      </c>
      <c r="H55" s="12">
        <v>933</v>
      </c>
      <c r="I55" s="11" t="s">
        <v>68</v>
      </c>
      <c r="J55" s="12">
        <v>14</v>
      </c>
      <c r="K55" s="11" t="s">
        <v>83</v>
      </c>
      <c r="L55" s="12">
        <v>612</v>
      </c>
      <c r="M55" s="138">
        <f>403.9-18.476+128+57</f>
        <v>570.42399999999998</v>
      </c>
      <c r="N55" s="136">
        <v>286.39999999999998</v>
      </c>
      <c r="O55" s="136">
        <v>515.4</v>
      </c>
      <c r="P55" s="136">
        <v>508.8</v>
      </c>
      <c r="Q55" s="136">
        <v>2917.9</v>
      </c>
      <c r="R55" s="38">
        <v>772.1</v>
      </c>
      <c r="S55" s="38">
        <v>369.5</v>
      </c>
      <c r="T55" s="38">
        <v>369.5</v>
      </c>
      <c r="U55" s="38">
        <v>369.5</v>
      </c>
    </row>
    <row r="56" spans="1:21" ht="36" hidden="1">
      <c r="A56" s="11" t="s">
        <v>5</v>
      </c>
      <c r="B56" s="12">
        <v>3</v>
      </c>
      <c r="C56" s="12">
        <v>1</v>
      </c>
      <c r="D56" s="12">
        <v>2</v>
      </c>
      <c r="E56" s="13"/>
      <c r="F56" s="43" t="s">
        <v>65</v>
      </c>
      <c r="G56" s="14" t="s">
        <v>41</v>
      </c>
      <c r="H56" s="12">
        <v>933</v>
      </c>
      <c r="I56" s="11" t="s">
        <v>68</v>
      </c>
      <c r="J56" s="12">
        <v>14</v>
      </c>
      <c r="K56" s="11" t="s">
        <v>69</v>
      </c>
      <c r="L56" s="12">
        <v>244</v>
      </c>
      <c r="M56" s="136"/>
      <c r="N56" s="136"/>
      <c r="O56" s="136"/>
      <c r="P56" s="136"/>
      <c r="Q56" s="136"/>
      <c r="R56" s="38"/>
      <c r="S56" s="38"/>
      <c r="T56" s="38"/>
      <c r="U56" s="38"/>
    </row>
    <row r="57" spans="1:21" ht="24" hidden="1">
      <c r="A57" s="11" t="s">
        <v>5</v>
      </c>
      <c r="B57" s="12">
        <v>3</v>
      </c>
      <c r="C57" s="12">
        <v>1</v>
      </c>
      <c r="D57" s="12">
        <v>3</v>
      </c>
      <c r="E57" s="13"/>
      <c r="F57" s="43" t="s">
        <v>66</v>
      </c>
      <c r="G57" s="14" t="s">
        <v>41</v>
      </c>
      <c r="H57" s="12">
        <v>933</v>
      </c>
      <c r="I57" s="11" t="s">
        <v>68</v>
      </c>
      <c r="J57" s="12">
        <v>14</v>
      </c>
      <c r="K57" s="11" t="s">
        <v>69</v>
      </c>
      <c r="L57" s="12">
        <v>244</v>
      </c>
      <c r="M57" s="136"/>
      <c r="N57" s="136"/>
      <c r="O57" s="136"/>
      <c r="P57" s="136"/>
      <c r="Q57" s="136"/>
      <c r="R57" s="38"/>
      <c r="S57" s="38"/>
      <c r="T57" s="38"/>
      <c r="U57" s="38"/>
    </row>
    <row r="58" spans="1:21">
      <c r="S58" s="117"/>
      <c r="T58" s="117"/>
      <c r="U58" s="117" t="s">
        <v>171</v>
      </c>
    </row>
  </sheetData>
  <mergeCells count="21">
    <mergeCell ref="A10:E10"/>
    <mergeCell ref="F10:F11"/>
    <mergeCell ref="G10:G11"/>
    <mergeCell ref="H10:L10"/>
    <mergeCell ref="M10:U10"/>
    <mergeCell ref="A4:S4"/>
    <mergeCell ref="A5:S5"/>
    <mergeCell ref="A7:S7"/>
    <mergeCell ref="A8:S8"/>
    <mergeCell ref="F16:F18"/>
    <mergeCell ref="A13:A15"/>
    <mergeCell ref="B13:B15"/>
    <mergeCell ref="C13:C15"/>
    <mergeCell ref="D13:D15"/>
    <mergeCell ref="E13:E15"/>
    <mergeCell ref="F13:F15"/>
    <mergeCell ref="A16:A18"/>
    <mergeCell ref="B16:B18"/>
    <mergeCell ref="C16:C18"/>
    <mergeCell ref="D16:D18"/>
    <mergeCell ref="E16:E18"/>
  </mergeCells>
  <pageMargins left="0.11811023622047245" right="0.11811023622047245" top="0.74803149606299213" bottom="0" header="0.31496062992125984" footer="0"/>
  <pageSetup paperSize="9" scale="67" fitToHeight="8" orientation="landscape" r:id="rId1"/>
  <rowBreaks count="2" manualBreakCount="2">
    <brk id="29" max="20" man="1"/>
    <brk id="46" max="2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S46"/>
  <sheetViews>
    <sheetView view="pageBreakPreview" topLeftCell="A19" zoomScaleNormal="55" zoomScaleSheetLayoutView="100" workbookViewId="0">
      <selection activeCell="K14" sqref="K14"/>
    </sheetView>
  </sheetViews>
  <sheetFormatPr defaultRowHeight="14.4"/>
  <cols>
    <col min="1" max="1" width="5.5546875" customWidth="1"/>
    <col min="2" max="2" width="4" customWidth="1"/>
    <col min="3" max="3" width="27.5546875" customWidth="1"/>
    <col min="4" max="4" width="35.44140625" customWidth="1"/>
  </cols>
  <sheetData>
    <row r="1" spans="1:19" ht="18">
      <c r="A1" s="2"/>
      <c r="E1" s="116" t="s">
        <v>202</v>
      </c>
    </row>
    <row r="2" spans="1:19" ht="18">
      <c r="E2" s="146" t="s">
        <v>232</v>
      </c>
      <c r="G2" s="70"/>
      <c r="H2" s="70"/>
      <c r="I2" s="70"/>
      <c r="J2" s="70"/>
      <c r="K2" s="70"/>
      <c r="L2" s="70"/>
      <c r="M2" s="70"/>
      <c r="N2" s="70"/>
    </row>
    <row r="3" spans="1:19" ht="18">
      <c r="E3" s="116" t="s">
        <v>203</v>
      </c>
      <c r="G3" s="52"/>
      <c r="H3" s="52"/>
      <c r="I3" s="52"/>
      <c r="J3" s="62"/>
      <c r="K3" s="67"/>
      <c r="L3" s="52"/>
      <c r="M3" s="67"/>
      <c r="N3" s="67"/>
    </row>
    <row r="4" spans="1:19" ht="17.399999999999999">
      <c r="A4" s="183" t="s">
        <v>25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9" ht="17.399999999999999">
      <c r="A5" s="183" t="s">
        <v>26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</row>
    <row r="7" spans="1:19" ht="36" customHeight="1">
      <c r="A7" s="202" t="s">
        <v>205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4"/>
      <c r="N7" s="4"/>
      <c r="O7" s="4"/>
      <c r="P7" s="4"/>
      <c r="Q7" s="4"/>
      <c r="R7" s="4"/>
      <c r="S7" s="4"/>
    </row>
    <row r="8" spans="1:19" ht="29.25" customHeight="1">
      <c r="A8" s="185" t="s">
        <v>185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3"/>
      <c r="N8" s="3"/>
      <c r="O8" s="3"/>
      <c r="P8" s="3"/>
      <c r="Q8" s="3"/>
      <c r="R8" s="3"/>
      <c r="S8" s="3"/>
    </row>
    <row r="10" spans="1:19" ht="15" customHeight="1">
      <c r="A10" s="225" t="s">
        <v>0</v>
      </c>
      <c r="B10" s="225"/>
      <c r="C10" s="226" t="s">
        <v>27</v>
      </c>
      <c r="D10" s="215" t="s">
        <v>28</v>
      </c>
      <c r="E10" s="215" t="s">
        <v>29</v>
      </c>
      <c r="F10" s="215"/>
      <c r="G10" s="215"/>
      <c r="H10" s="215"/>
      <c r="I10" s="215"/>
      <c r="J10" s="215"/>
      <c r="K10" s="215"/>
      <c r="L10" s="215"/>
      <c r="M10" s="215"/>
      <c r="N10" s="215"/>
    </row>
    <row r="11" spans="1:19" ht="23.25" customHeight="1">
      <c r="A11" s="225"/>
      <c r="B11" s="225"/>
      <c r="C11" s="227"/>
      <c r="D11" s="215"/>
      <c r="E11" s="215" t="s">
        <v>30</v>
      </c>
      <c r="F11" s="215" t="s">
        <v>10</v>
      </c>
      <c r="G11" s="215" t="s">
        <v>9</v>
      </c>
      <c r="H11" s="215" t="s">
        <v>8</v>
      </c>
      <c r="I11" s="215" t="s">
        <v>7</v>
      </c>
      <c r="J11" s="215" t="s">
        <v>6</v>
      </c>
      <c r="K11" s="215" t="s">
        <v>117</v>
      </c>
      <c r="L11" s="215" t="s">
        <v>181</v>
      </c>
      <c r="M11" s="215" t="s">
        <v>194</v>
      </c>
      <c r="N11" s="215" t="s">
        <v>195</v>
      </c>
    </row>
    <row r="12" spans="1:19">
      <c r="A12" s="53" t="s">
        <v>1</v>
      </c>
      <c r="B12" s="53" t="s">
        <v>2</v>
      </c>
      <c r="C12" s="228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</row>
    <row r="13" spans="1:19">
      <c r="A13" s="53">
        <v>1</v>
      </c>
      <c r="B13" s="53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61">
        <v>10</v>
      </c>
      <c r="K13" s="120">
        <v>11</v>
      </c>
      <c r="L13" s="1">
        <v>12</v>
      </c>
      <c r="M13" s="127">
        <v>12</v>
      </c>
      <c r="N13" s="127">
        <v>12</v>
      </c>
    </row>
    <row r="14" spans="1:19">
      <c r="A14" s="221" t="s">
        <v>5</v>
      </c>
      <c r="B14" s="224"/>
      <c r="C14" s="218" t="s">
        <v>24</v>
      </c>
      <c r="D14" s="5" t="s">
        <v>31</v>
      </c>
      <c r="E14" s="44">
        <f t="shared" ref="E14:F14" si="0">E15+E20+E21</f>
        <v>77359.100000000006</v>
      </c>
      <c r="F14" s="45">
        <f t="shared" si="0"/>
        <v>6298.5</v>
      </c>
      <c r="G14" s="45">
        <f t="shared" ref="G14:J14" si="1">G15+G20+G21</f>
        <v>6712.9999999999991</v>
      </c>
      <c r="H14" s="45">
        <f t="shared" si="1"/>
        <v>7062.4</v>
      </c>
      <c r="I14" s="45">
        <f t="shared" si="1"/>
        <v>7808.8</v>
      </c>
      <c r="J14" s="45">
        <f t="shared" si="1"/>
        <v>14405.4</v>
      </c>
      <c r="K14" s="45">
        <f t="shared" ref="K14:L14" si="2">K15+K20+K21</f>
        <v>9136</v>
      </c>
      <c r="L14" s="45">
        <f t="shared" si="2"/>
        <v>8645</v>
      </c>
      <c r="M14" s="45">
        <f t="shared" ref="M14:N14" si="3">M15+M20+M21</f>
        <v>8645</v>
      </c>
      <c r="N14" s="45">
        <f t="shared" si="3"/>
        <v>8645</v>
      </c>
    </row>
    <row r="15" spans="1:19">
      <c r="A15" s="222"/>
      <c r="B15" s="224"/>
      <c r="C15" s="219"/>
      <c r="D15" s="8" t="s">
        <v>32</v>
      </c>
      <c r="E15" s="44">
        <f>SUM(E17:E19)</f>
        <v>77359.100000000006</v>
      </c>
      <c r="F15" s="45">
        <f>F17+F18+F19</f>
        <v>6298.5</v>
      </c>
      <c r="G15" s="45">
        <f t="shared" ref="G15:J15" si="4">G17+G18+G19</f>
        <v>6712.9999999999991</v>
      </c>
      <c r="H15" s="45">
        <f t="shared" si="4"/>
        <v>7062.4</v>
      </c>
      <c r="I15" s="45">
        <f t="shared" si="4"/>
        <v>7808.8</v>
      </c>
      <c r="J15" s="45">
        <f t="shared" si="4"/>
        <v>14405.4</v>
      </c>
      <c r="K15" s="45">
        <f t="shared" ref="K15:L15" si="5">K17+K18+K19</f>
        <v>9136</v>
      </c>
      <c r="L15" s="45">
        <f t="shared" si="5"/>
        <v>8645</v>
      </c>
      <c r="M15" s="45">
        <f t="shared" ref="M15:N15" si="6">M17+M18+M19</f>
        <v>8645</v>
      </c>
      <c r="N15" s="45">
        <f t="shared" si="6"/>
        <v>8645</v>
      </c>
    </row>
    <row r="16" spans="1:19">
      <c r="A16" s="222"/>
      <c r="B16" s="224"/>
      <c r="C16" s="219"/>
      <c r="D16" s="9" t="s">
        <v>33</v>
      </c>
      <c r="E16" s="44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24.6">
      <c r="A17" s="222"/>
      <c r="B17" s="224"/>
      <c r="C17" s="219"/>
      <c r="D17" s="9" t="s">
        <v>34</v>
      </c>
      <c r="E17" s="141">
        <f>SUM(F17:N17)</f>
        <v>77359.100000000006</v>
      </c>
      <c r="F17" s="45">
        <f>F25+F33+F41</f>
        <v>6298.5</v>
      </c>
      <c r="G17" s="45">
        <f t="shared" ref="G17:J17" si="7">G25+G33+G41</f>
        <v>6712.9999999999991</v>
      </c>
      <c r="H17" s="45">
        <f t="shared" si="7"/>
        <v>7062.4</v>
      </c>
      <c r="I17" s="45">
        <f t="shared" si="7"/>
        <v>7808.8</v>
      </c>
      <c r="J17" s="45">
        <f t="shared" si="7"/>
        <v>14405.4</v>
      </c>
      <c r="K17" s="45">
        <f t="shared" ref="K17:L17" si="8">K25+K33+K41</f>
        <v>9136</v>
      </c>
      <c r="L17" s="45">
        <f t="shared" si="8"/>
        <v>8645</v>
      </c>
      <c r="M17" s="45">
        <f t="shared" ref="M17:N17" si="9">M25+M33+M41</f>
        <v>8645</v>
      </c>
      <c r="N17" s="45">
        <f t="shared" si="9"/>
        <v>8645</v>
      </c>
    </row>
    <row r="18" spans="1:14">
      <c r="A18" s="222"/>
      <c r="B18" s="224"/>
      <c r="C18" s="219"/>
      <c r="D18" s="9" t="s">
        <v>35</v>
      </c>
      <c r="E18" s="44"/>
      <c r="F18" s="45"/>
      <c r="G18" s="45"/>
      <c r="H18" s="45"/>
      <c r="I18" s="45"/>
      <c r="J18" s="45"/>
      <c r="K18" s="45"/>
      <c r="L18" s="45"/>
      <c r="M18" s="45"/>
      <c r="N18" s="45"/>
    </row>
    <row r="19" spans="1:14">
      <c r="A19" s="222"/>
      <c r="B19" s="224"/>
      <c r="C19" s="219"/>
      <c r="D19" s="9" t="s">
        <v>36</v>
      </c>
      <c r="E19" s="44"/>
      <c r="F19" s="45"/>
      <c r="G19" s="45"/>
      <c r="H19" s="45"/>
      <c r="I19" s="45"/>
      <c r="J19" s="45"/>
      <c r="K19" s="45"/>
      <c r="L19" s="45"/>
      <c r="M19" s="45"/>
      <c r="N19" s="45"/>
    </row>
    <row r="20" spans="1:14" ht="36.6">
      <c r="A20" s="222"/>
      <c r="B20" s="224"/>
      <c r="C20" s="219"/>
      <c r="D20" s="8" t="s">
        <v>37</v>
      </c>
      <c r="E20" s="44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23"/>
      <c r="B21" s="224"/>
      <c r="C21" s="220"/>
      <c r="D21" s="8" t="s">
        <v>38</v>
      </c>
      <c r="E21" s="44"/>
      <c r="F21" s="45"/>
      <c r="G21" s="45"/>
      <c r="H21" s="45"/>
      <c r="I21" s="45"/>
      <c r="J21" s="45"/>
      <c r="K21" s="45"/>
      <c r="L21" s="45"/>
      <c r="M21" s="45"/>
      <c r="N21" s="45"/>
    </row>
    <row r="22" spans="1:14">
      <c r="A22" s="216" t="s">
        <v>5</v>
      </c>
      <c r="B22" s="217">
        <v>1</v>
      </c>
      <c r="C22" s="218" t="s">
        <v>170</v>
      </c>
      <c r="D22" s="5" t="s">
        <v>31</v>
      </c>
      <c r="E22" s="141">
        <f t="shared" ref="E22:E23" si="10">SUM(F22:N22)</f>
        <v>69591.276000000013</v>
      </c>
      <c r="F22" s="44">
        <f t="shared" ref="F22" si="11">F23+F28+F29</f>
        <v>5559.7759999999998</v>
      </c>
      <c r="G22" s="44">
        <f t="shared" ref="G22:J22" si="12">G23+G28+G29</f>
        <v>5866.5999999999995</v>
      </c>
      <c r="H22" s="44">
        <f t="shared" si="12"/>
        <v>6542</v>
      </c>
      <c r="I22" s="44">
        <f t="shared" si="12"/>
        <v>7250</v>
      </c>
      <c r="J22" s="44">
        <f t="shared" si="12"/>
        <v>11426.5</v>
      </c>
      <c r="K22" s="44">
        <f t="shared" ref="K22:L22" si="13">K23+K28+K29</f>
        <v>8302.9</v>
      </c>
      <c r="L22" s="44">
        <f t="shared" si="13"/>
        <v>8214.5</v>
      </c>
      <c r="M22" s="44">
        <f t="shared" ref="M22:N22" si="14">M23+M28+M29</f>
        <v>8214.5</v>
      </c>
      <c r="N22" s="44">
        <f t="shared" si="14"/>
        <v>8214.5</v>
      </c>
    </row>
    <row r="23" spans="1:14">
      <c r="A23" s="216"/>
      <c r="B23" s="217"/>
      <c r="C23" s="219"/>
      <c r="D23" s="8" t="s">
        <v>32</v>
      </c>
      <c r="E23" s="141">
        <f t="shared" si="10"/>
        <v>69591.276000000013</v>
      </c>
      <c r="F23" s="44">
        <f t="shared" ref="F23" si="15">SUM(F25:F27)</f>
        <v>5559.7759999999998</v>
      </c>
      <c r="G23" s="44">
        <f t="shared" ref="G23:J23" si="16">SUM(G25:G27)</f>
        <v>5866.5999999999995</v>
      </c>
      <c r="H23" s="44">
        <f t="shared" si="16"/>
        <v>6542</v>
      </c>
      <c r="I23" s="44">
        <f t="shared" si="16"/>
        <v>7250</v>
      </c>
      <c r="J23" s="44">
        <f t="shared" si="16"/>
        <v>11426.5</v>
      </c>
      <c r="K23" s="44">
        <f t="shared" ref="K23:L23" si="17">SUM(K25:K27)</f>
        <v>8302.9</v>
      </c>
      <c r="L23" s="44">
        <f t="shared" si="17"/>
        <v>8214.5</v>
      </c>
      <c r="M23" s="44">
        <f t="shared" ref="M23:N23" si="18">SUM(M25:M27)</f>
        <v>8214.5</v>
      </c>
      <c r="N23" s="44">
        <f t="shared" si="18"/>
        <v>8214.5</v>
      </c>
    </row>
    <row r="24" spans="1:14">
      <c r="A24" s="216"/>
      <c r="B24" s="217"/>
      <c r="C24" s="219"/>
      <c r="D24" s="9" t="s">
        <v>33</v>
      </c>
      <c r="E24" s="44"/>
      <c r="F24" s="44"/>
      <c r="G24" s="44"/>
      <c r="H24" s="44"/>
      <c r="I24" s="44"/>
      <c r="J24" s="44"/>
      <c r="K24" s="44"/>
      <c r="L24" s="44"/>
      <c r="M24" s="44"/>
      <c r="N24" s="44"/>
    </row>
    <row r="25" spans="1:14" ht="24.6">
      <c r="A25" s="216"/>
      <c r="B25" s="217"/>
      <c r="C25" s="219"/>
      <c r="D25" s="9" t="s">
        <v>34</v>
      </c>
      <c r="E25" s="141">
        <f>SUM(F25:N25)</f>
        <v>69591.276000000013</v>
      </c>
      <c r="F25" s="44">
        <f>'5'!M18</f>
        <v>5559.7759999999998</v>
      </c>
      <c r="G25" s="44">
        <f>'5'!N18</f>
        <v>5866.5999999999995</v>
      </c>
      <c r="H25" s="44">
        <f>'5'!O18</f>
        <v>6542</v>
      </c>
      <c r="I25" s="44">
        <f>'5'!P18</f>
        <v>7250</v>
      </c>
      <c r="J25" s="44">
        <f>'5'!Q18</f>
        <v>11426.5</v>
      </c>
      <c r="K25" s="44">
        <f>'5'!R18</f>
        <v>8302.9</v>
      </c>
      <c r="L25" s="44">
        <f>'5'!S16</f>
        <v>8214.5</v>
      </c>
      <c r="M25" s="44">
        <f>'5'!T16</f>
        <v>8214.5</v>
      </c>
      <c r="N25" s="44">
        <f>'5'!U16</f>
        <v>8214.5</v>
      </c>
    </row>
    <row r="26" spans="1:14">
      <c r="A26" s="216"/>
      <c r="B26" s="217"/>
      <c r="C26" s="219"/>
      <c r="D26" s="9" t="s">
        <v>35</v>
      </c>
      <c r="E26" s="44"/>
      <c r="F26" s="45"/>
      <c r="G26" s="45"/>
      <c r="H26" s="45"/>
      <c r="I26" s="45"/>
      <c r="J26" s="45"/>
      <c r="K26" s="45"/>
      <c r="L26" s="45"/>
      <c r="M26" s="45"/>
      <c r="N26" s="45"/>
    </row>
    <row r="27" spans="1:14">
      <c r="A27" s="216"/>
      <c r="B27" s="217"/>
      <c r="C27" s="219"/>
      <c r="D27" s="9" t="s">
        <v>36</v>
      </c>
      <c r="E27" s="44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36.6">
      <c r="A28" s="216"/>
      <c r="B28" s="217"/>
      <c r="C28" s="219"/>
      <c r="D28" s="8" t="s">
        <v>37</v>
      </c>
      <c r="E28" s="44"/>
      <c r="F28" s="45"/>
      <c r="G28" s="45"/>
      <c r="H28" s="45"/>
      <c r="I28" s="45"/>
      <c r="J28" s="45"/>
      <c r="K28" s="45"/>
      <c r="L28" s="45"/>
      <c r="M28" s="45"/>
      <c r="N28" s="45"/>
    </row>
    <row r="29" spans="1:14">
      <c r="A29" s="216"/>
      <c r="B29" s="217"/>
      <c r="C29" s="220"/>
      <c r="D29" s="8" t="s">
        <v>38</v>
      </c>
      <c r="E29" s="44"/>
      <c r="F29" s="45"/>
      <c r="G29" s="45"/>
      <c r="H29" s="45"/>
      <c r="I29" s="45"/>
      <c r="J29" s="45"/>
      <c r="K29" s="45"/>
      <c r="L29" s="45"/>
      <c r="M29" s="45"/>
      <c r="N29" s="45"/>
    </row>
    <row r="30" spans="1:14">
      <c r="A30" s="216" t="s">
        <v>5</v>
      </c>
      <c r="B30" s="217">
        <v>2</v>
      </c>
      <c r="C30" s="218" t="s">
        <v>172</v>
      </c>
      <c r="D30" s="5" t="s">
        <v>31</v>
      </c>
      <c r="E30" s="141">
        <f t="shared" ref="E30:E31" si="19">SUM(F30:N30)</f>
        <v>1088.3</v>
      </c>
      <c r="F30" s="44">
        <f>F31+E36+E37</f>
        <v>168.3</v>
      </c>
      <c r="G30" s="44">
        <f t="shared" ref="G30:J30" si="20">G31+F36+F37</f>
        <v>560</v>
      </c>
      <c r="H30" s="44">
        <f t="shared" si="20"/>
        <v>5</v>
      </c>
      <c r="I30" s="44">
        <f t="shared" si="20"/>
        <v>50</v>
      </c>
      <c r="J30" s="44">
        <f t="shared" si="20"/>
        <v>61</v>
      </c>
      <c r="K30" s="44">
        <f t="shared" ref="K30" si="21">K31+J36+J37</f>
        <v>61</v>
      </c>
      <c r="L30" s="44">
        <f t="shared" ref="L30:N30" si="22">L31+K36+K37</f>
        <v>61</v>
      </c>
      <c r="M30" s="44">
        <f t="shared" si="22"/>
        <v>61</v>
      </c>
      <c r="N30" s="44">
        <f t="shared" si="22"/>
        <v>61</v>
      </c>
    </row>
    <row r="31" spans="1:14">
      <c r="A31" s="216"/>
      <c r="B31" s="217"/>
      <c r="C31" s="219"/>
      <c r="D31" s="8" t="s">
        <v>32</v>
      </c>
      <c r="E31" s="141">
        <f t="shared" si="19"/>
        <v>1088.3</v>
      </c>
      <c r="F31" s="44">
        <f>F33</f>
        <v>168.3</v>
      </c>
      <c r="G31" s="44">
        <f t="shared" ref="G31:J31" si="23">G33</f>
        <v>560</v>
      </c>
      <c r="H31" s="44">
        <f t="shared" si="23"/>
        <v>5</v>
      </c>
      <c r="I31" s="44">
        <f t="shared" si="23"/>
        <v>50</v>
      </c>
      <c r="J31" s="44">
        <f t="shared" si="23"/>
        <v>61</v>
      </c>
      <c r="K31" s="44">
        <f t="shared" ref="K31:L31" si="24">K33</f>
        <v>61</v>
      </c>
      <c r="L31" s="44">
        <f t="shared" si="24"/>
        <v>61</v>
      </c>
      <c r="M31" s="44">
        <f t="shared" ref="M31:N31" si="25">M33</f>
        <v>61</v>
      </c>
      <c r="N31" s="44">
        <f t="shared" si="25"/>
        <v>61</v>
      </c>
    </row>
    <row r="32" spans="1:14">
      <c r="A32" s="216"/>
      <c r="B32" s="217"/>
      <c r="C32" s="219"/>
      <c r="D32" s="9" t="s">
        <v>33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</row>
    <row r="33" spans="1:14" ht="24.6">
      <c r="A33" s="216"/>
      <c r="B33" s="217"/>
      <c r="C33" s="219"/>
      <c r="D33" s="9" t="s">
        <v>34</v>
      </c>
      <c r="E33" s="141">
        <f>SUM(F33:N33)</f>
        <v>1088.3</v>
      </c>
      <c r="F33" s="44">
        <f>'5'!M47</f>
        <v>168.3</v>
      </c>
      <c r="G33" s="44">
        <f>'5'!N47</f>
        <v>560</v>
      </c>
      <c r="H33" s="44">
        <f>'5'!O47</f>
        <v>5</v>
      </c>
      <c r="I33" s="44">
        <f>'5'!P47</f>
        <v>50</v>
      </c>
      <c r="J33" s="44">
        <f>'5'!Q47</f>
        <v>61</v>
      </c>
      <c r="K33" s="44">
        <f>'5'!R47</f>
        <v>61</v>
      </c>
      <c r="L33" s="44">
        <f>'5'!S47</f>
        <v>61</v>
      </c>
      <c r="M33" s="44">
        <f>'5'!T47</f>
        <v>61</v>
      </c>
      <c r="N33" s="44">
        <f>'5'!U47</f>
        <v>61</v>
      </c>
    </row>
    <row r="34" spans="1:14">
      <c r="A34" s="216"/>
      <c r="B34" s="217"/>
      <c r="C34" s="219"/>
      <c r="D34" s="9" t="s">
        <v>35</v>
      </c>
      <c r="E34" s="44"/>
      <c r="F34" s="45"/>
      <c r="G34" s="45"/>
      <c r="H34" s="45"/>
      <c r="I34" s="45"/>
      <c r="J34" s="45"/>
      <c r="K34" s="45"/>
      <c r="L34" s="45"/>
      <c r="M34" s="45"/>
      <c r="N34" s="45"/>
    </row>
    <row r="35" spans="1:14">
      <c r="A35" s="216"/>
      <c r="B35" s="217"/>
      <c r="C35" s="219"/>
      <c r="D35" s="9" t="s">
        <v>36</v>
      </c>
      <c r="E35" s="44"/>
      <c r="F35" s="45"/>
      <c r="G35" s="45"/>
      <c r="H35" s="45"/>
      <c r="I35" s="45"/>
      <c r="J35" s="45"/>
      <c r="K35" s="45"/>
      <c r="L35" s="45"/>
      <c r="M35" s="45"/>
      <c r="N35" s="45"/>
    </row>
    <row r="36" spans="1:14" ht="36.6">
      <c r="A36" s="216"/>
      <c r="B36" s="217"/>
      <c r="C36" s="219"/>
      <c r="D36" s="8" t="s">
        <v>37</v>
      </c>
      <c r="E36" s="44"/>
      <c r="F36" s="45"/>
      <c r="G36" s="45"/>
      <c r="H36" s="45"/>
      <c r="I36" s="45"/>
      <c r="J36" s="45"/>
      <c r="K36" s="45"/>
      <c r="L36" s="45"/>
      <c r="M36" s="45"/>
      <c r="N36" s="45"/>
    </row>
    <row r="37" spans="1:14">
      <c r="A37" s="216"/>
      <c r="B37" s="217"/>
      <c r="C37" s="220"/>
      <c r="D37" s="8" t="s">
        <v>38</v>
      </c>
      <c r="E37" s="44"/>
      <c r="F37" s="45"/>
      <c r="G37" s="45"/>
      <c r="H37" s="45"/>
      <c r="I37" s="45"/>
      <c r="J37" s="45"/>
      <c r="K37" s="45"/>
      <c r="L37" s="45"/>
      <c r="M37" s="45"/>
      <c r="N37" s="45"/>
    </row>
    <row r="38" spans="1:14">
      <c r="A38" s="216" t="s">
        <v>5</v>
      </c>
      <c r="B38" s="217">
        <v>3</v>
      </c>
      <c r="C38" s="218" t="s">
        <v>173</v>
      </c>
      <c r="D38" s="5" t="s">
        <v>31</v>
      </c>
      <c r="E38" s="141">
        <f t="shared" ref="E38:E39" si="26">SUM(F38:N38)</f>
        <v>6679.5240000000003</v>
      </c>
      <c r="F38" s="44">
        <f t="shared" ref="F38" si="27">F39+F44+F45</f>
        <v>570.42399999999998</v>
      </c>
      <c r="G38" s="44">
        <f t="shared" ref="G38:J38" si="28">G39+G44+G45</f>
        <v>286.39999999999998</v>
      </c>
      <c r="H38" s="44">
        <f t="shared" si="28"/>
        <v>515.4</v>
      </c>
      <c r="I38" s="44">
        <f t="shared" si="28"/>
        <v>508.8</v>
      </c>
      <c r="J38" s="44">
        <f t="shared" si="28"/>
        <v>2917.9</v>
      </c>
      <c r="K38" s="44">
        <f t="shared" ref="K38:L38" si="29">K39+K44+K45</f>
        <v>772.1</v>
      </c>
      <c r="L38" s="44">
        <f t="shared" si="29"/>
        <v>369.5</v>
      </c>
      <c r="M38" s="44">
        <f t="shared" ref="M38:N38" si="30">M39+M44+M45</f>
        <v>369.5</v>
      </c>
      <c r="N38" s="44">
        <f t="shared" si="30"/>
        <v>369.5</v>
      </c>
    </row>
    <row r="39" spans="1:14">
      <c r="A39" s="216"/>
      <c r="B39" s="217"/>
      <c r="C39" s="219"/>
      <c r="D39" s="8" t="s">
        <v>32</v>
      </c>
      <c r="E39" s="141">
        <f t="shared" si="26"/>
        <v>6679.5240000000003</v>
      </c>
      <c r="F39" s="44">
        <f t="shared" ref="F39" si="31">SUM(F41:F43)</f>
        <v>570.42399999999998</v>
      </c>
      <c r="G39" s="44">
        <f t="shared" ref="G39:J39" si="32">SUM(G41:G43)</f>
        <v>286.39999999999998</v>
      </c>
      <c r="H39" s="44">
        <f t="shared" si="32"/>
        <v>515.4</v>
      </c>
      <c r="I39" s="44">
        <f t="shared" si="32"/>
        <v>508.8</v>
      </c>
      <c r="J39" s="44">
        <f t="shared" si="32"/>
        <v>2917.9</v>
      </c>
      <c r="K39" s="44">
        <f t="shared" ref="K39:L39" si="33">SUM(K41:K43)</f>
        <v>772.1</v>
      </c>
      <c r="L39" s="44">
        <f t="shared" si="33"/>
        <v>369.5</v>
      </c>
      <c r="M39" s="44">
        <f t="shared" ref="M39:N39" si="34">SUM(M41:M43)</f>
        <v>369.5</v>
      </c>
      <c r="N39" s="44">
        <f t="shared" si="34"/>
        <v>369.5</v>
      </c>
    </row>
    <row r="40" spans="1:14">
      <c r="A40" s="216"/>
      <c r="B40" s="217"/>
      <c r="C40" s="219"/>
      <c r="D40" s="9" t="s">
        <v>33</v>
      </c>
      <c r="E40" s="44"/>
      <c r="F40" s="45"/>
      <c r="G40" s="45"/>
      <c r="H40" s="45"/>
      <c r="I40" s="45"/>
      <c r="J40" s="45"/>
      <c r="K40" s="45"/>
      <c r="L40" s="45"/>
      <c r="M40" s="45"/>
      <c r="N40" s="45"/>
    </row>
    <row r="41" spans="1:14" ht="24.6">
      <c r="A41" s="216"/>
      <c r="B41" s="217"/>
      <c r="C41" s="219"/>
      <c r="D41" s="9" t="s">
        <v>34</v>
      </c>
      <c r="E41" s="141">
        <f>SUM(F41:N41)</f>
        <v>6679.5240000000003</v>
      </c>
      <c r="F41" s="44">
        <f>'5'!M53</f>
        <v>570.42399999999998</v>
      </c>
      <c r="G41" s="44">
        <f>'5'!N53</f>
        <v>286.39999999999998</v>
      </c>
      <c r="H41" s="44">
        <f>'5'!O53</f>
        <v>515.4</v>
      </c>
      <c r="I41" s="44">
        <f>'5'!P53</f>
        <v>508.8</v>
      </c>
      <c r="J41" s="44">
        <f>'5'!Q53</f>
        <v>2917.9</v>
      </c>
      <c r="K41" s="44">
        <f>'5'!R53</f>
        <v>772.1</v>
      </c>
      <c r="L41" s="44">
        <f>'5'!S53</f>
        <v>369.5</v>
      </c>
      <c r="M41" s="44">
        <f>'5'!T53</f>
        <v>369.5</v>
      </c>
      <c r="N41" s="44">
        <f>'5'!U53</f>
        <v>369.5</v>
      </c>
    </row>
    <row r="42" spans="1:14">
      <c r="A42" s="216"/>
      <c r="B42" s="217"/>
      <c r="C42" s="219"/>
      <c r="D42" s="9" t="s">
        <v>35</v>
      </c>
      <c r="E42" s="44"/>
      <c r="F42" s="45"/>
      <c r="G42" s="45"/>
      <c r="H42" s="45"/>
      <c r="I42" s="45"/>
      <c r="J42" s="45"/>
      <c r="K42" s="45"/>
      <c r="L42" s="45"/>
      <c r="M42" s="45"/>
      <c r="N42" s="45"/>
    </row>
    <row r="43" spans="1:14">
      <c r="A43" s="216"/>
      <c r="B43" s="217"/>
      <c r="C43" s="219"/>
      <c r="D43" s="9" t="s">
        <v>36</v>
      </c>
      <c r="E43" s="44"/>
      <c r="F43" s="45"/>
      <c r="G43" s="45"/>
      <c r="H43" s="45"/>
      <c r="I43" s="45"/>
      <c r="J43" s="45"/>
      <c r="K43" s="45"/>
      <c r="L43" s="45"/>
      <c r="M43" s="45"/>
      <c r="N43" s="45"/>
    </row>
    <row r="44" spans="1:14" ht="36.6">
      <c r="A44" s="216"/>
      <c r="B44" s="217"/>
      <c r="C44" s="219"/>
      <c r="D44" s="8" t="s">
        <v>37</v>
      </c>
      <c r="E44" s="44"/>
      <c r="F44" s="45"/>
      <c r="G44" s="45"/>
      <c r="H44" s="45"/>
      <c r="I44" s="45"/>
      <c r="J44" s="45"/>
      <c r="K44" s="45"/>
      <c r="L44" s="45"/>
      <c r="M44" s="45"/>
      <c r="N44" s="45"/>
    </row>
    <row r="45" spans="1:14">
      <c r="A45" s="216"/>
      <c r="B45" s="217"/>
      <c r="C45" s="220"/>
      <c r="D45" s="8" t="s">
        <v>38</v>
      </c>
      <c r="E45" s="6"/>
      <c r="F45" s="7"/>
      <c r="G45" s="7"/>
      <c r="H45" s="7"/>
      <c r="I45" s="7"/>
      <c r="J45" s="7"/>
      <c r="K45" s="7"/>
      <c r="L45" s="7"/>
      <c r="M45" s="7"/>
      <c r="N45" s="7"/>
    </row>
    <row r="46" spans="1:14">
      <c r="L46" s="117"/>
      <c r="M46" s="117"/>
      <c r="N46" s="117" t="s">
        <v>171</v>
      </c>
    </row>
  </sheetData>
  <mergeCells count="30">
    <mergeCell ref="M11:M12"/>
    <mergeCell ref="N11:N12"/>
    <mergeCell ref="E10:N10"/>
    <mergeCell ref="A14:A21"/>
    <mergeCell ref="B14:B21"/>
    <mergeCell ref="C14:C21"/>
    <mergeCell ref="A10:B11"/>
    <mergeCell ref="C10:C12"/>
    <mergeCell ref="A38:A45"/>
    <mergeCell ref="B38:B45"/>
    <mergeCell ref="C38:C45"/>
    <mergeCell ref="A22:A29"/>
    <mergeCell ref="B22:B29"/>
    <mergeCell ref="C22:C29"/>
    <mergeCell ref="A30:A37"/>
    <mergeCell ref="B30:B37"/>
    <mergeCell ref="C30:C37"/>
    <mergeCell ref="A4:L4"/>
    <mergeCell ref="A5:L5"/>
    <mergeCell ref="A7:L7"/>
    <mergeCell ref="A8:L8"/>
    <mergeCell ref="D10:D12"/>
    <mergeCell ref="E11:E12"/>
    <mergeCell ref="F11:F12"/>
    <mergeCell ref="G11:G12"/>
    <mergeCell ref="H11:H12"/>
    <mergeCell ref="I11:I12"/>
    <mergeCell ref="L11:L12"/>
    <mergeCell ref="J11:J12"/>
    <mergeCell ref="K11:K12"/>
  </mergeCells>
  <pageMargins left="0" right="0" top="0.74803149606299213" bottom="0" header="0.31496062992125984" footer="0"/>
  <pageSetup paperSize="9" scale="85" fitToHeight="2" orientation="landscape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'3'!Область_печати</vt:lpstr>
      <vt:lpstr>'5'!Область_печати</vt:lpstr>
      <vt:lpstr>'6'!Область_печати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ГоиЧС</dc:creator>
  <cp:lastModifiedBy>user</cp:lastModifiedBy>
  <cp:lastPrinted>2025-02-07T04:48:46Z</cp:lastPrinted>
  <dcterms:created xsi:type="dcterms:W3CDTF">2019-08-06T08:58:31Z</dcterms:created>
  <dcterms:modified xsi:type="dcterms:W3CDTF">2025-03-28T09:21:13Z</dcterms:modified>
</cp:coreProperties>
</file>